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firstSheet="1" activeTab="2"/>
  </bookViews>
  <sheets>
    <sheet name="Rekapitulácia stavby" sheetId="1" r:id="rId1"/>
    <sheet name="SO-01 - Dom smútku" sheetId="2" r:id="rId2"/>
    <sheet name="SO-02 - Spevnené plochy" sheetId="3" r:id="rId3"/>
  </sheets>
  <definedNames>
    <definedName name="_xlnm.Print_Titles" localSheetId="0">'Rekapitulácia stavby'!$85:$85</definedName>
    <definedName name="_xlnm.Print_Titles" localSheetId="1">'SO-01 - Dom smútku'!$130:$130</definedName>
    <definedName name="_xlnm.Print_Titles" localSheetId="2">'SO-02 - Spevnené plochy'!$122:$122</definedName>
    <definedName name="_xlnm.Print_Area" localSheetId="0">'Rekapitulácia stavby'!$C$4:$AP$70,'Rekapitulácia stavby'!$C$76:$AP$97</definedName>
    <definedName name="_xlnm.Print_Area" localSheetId="1">'SO-01 - Dom smútku'!$C$4:$Q$70,'SO-01 - Dom smútku'!$C$76:$Q$114,'SO-01 - Dom smútku'!$C$120:$Q$259</definedName>
    <definedName name="_xlnm.Print_Area" localSheetId="2">'SO-02 - Spevnené plochy'!$C$4:$Q$70,'SO-02 - Spevnené plochy'!$C$76:$Q$106,'SO-02 - Spevnené plochy'!$C$112:$Q$167</definedName>
  </definedNames>
  <calcPr fullCalcOnLoad="1"/>
</workbook>
</file>

<file path=xl/sharedStrings.xml><?xml version="1.0" encoding="utf-8"?>
<sst xmlns="http://schemas.openxmlformats.org/spreadsheetml/2006/main" count="2639" uniqueCount="707">
  <si>
    <t>2012</t>
  </si>
  <si>
    <t>Hárok obsahuje:</t>
  </si>
  <si>
    <t>2.0</t>
  </si>
  <si>
    <t>ZAMOK</t>
  </si>
  <si>
    <t>False</t>
  </si>
  <si>
    <t>optimalizované pre tlač zostáv vo formáte A4 - na výšku</t>
  </si>
  <si>
    <t>&gt;&gt;  skryté stĺpce  &lt;&lt;</t>
  </si>
  <si>
    <t>0,001</t>
  </si>
  <si>
    <t>20</t>
  </si>
  <si>
    <t>SÚHRNNÝ LIST STAVBY</t>
  </si>
  <si>
    <t>v ---  nižšie sa nachádzajú doplnkové a pomocné údaje k zostavám  --- v</t>
  </si>
  <si>
    <t>Návod na vyplnenie</t>
  </si>
  <si>
    <t>Kód:</t>
  </si>
  <si>
    <t>12-12-2015</t>
  </si>
  <si>
    <t>Meniť je možné iba bunky so žltým podfarbením!
1) na prvom liste Rekapitulácie stavby vyplňte v zostave
    a) Súhrnný list
       - údaje o Zhotoviteľovi
         (prenesú sa do ostatných zostáv aj v iných listoch)
    b) Rekapitulácia objektov
       - potrebné Ostatné náklady
2) na vybraných listoch vyplňte v zostave
    a) Krycí list
       - údaje o Zhotoviteľovi, pokiaľ sa líšia od údajov o Zhotoviteľovi na Súhrnnom liste
         (údaje se prenesú do ostatných zostav v danom liste)
    b) Rekapitulácia rozpočtu
       - potrebné Ostatné náklady
    c) Celkové náklady za stavbu
       - ceny na položkách
       - množstvo, pokiaľ má žlté podfarbenie
       - a v prípade potreby poznámku (tá je v skrytom stĺpci)</t>
  </si>
  <si>
    <t>Stavba:</t>
  </si>
  <si>
    <t>Rekonštrukcia a modernizácia domu smútku a jeho okolia - LYSICA</t>
  </si>
  <si>
    <t>JKSO:</t>
  </si>
  <si>
    <t/>
  </si>
  <si>
    <t>KS:</t>
  </si>
  <si>
    <t>Miesto:</t>
  </si>
  <si>
    <t>Obec Lysica č.p. 943/10, 943/11, 943/8</t>
  </si>
  <si>
    <t>Dátum:</t>
  </si>
  <si>
    <t>Objednávateľ:</t>
  </si>
  <si>
    <t>IČO:</t>
  </si>
  <si>
    <t xml:space="preserve"> </t>
  </si>
  <si>
    <t>IČO DPH:</t>
  </si>
  <si>
    <t>Zhotoviteľ:</t>
  </si>
  <si>
    <t>Vyplň údaj</t>
  </si>
  <si>
    <t>Projektant:</t>
  </si>
  <si>
    <t>Ing. arch. Jozef SOBČÁK</t>
  </si>
  <si>
    <t>True</t>
  </si>
  <si>
    <t>0,01</t>
  </si>
  <si>
    <t>Spracovateľ:</t>
  </si>
  <si>
    <t>Poznámka:</t>
  </si>
  <si>
    <t>Náklady z rozpočtov</t>
  </si>
  <si>
    <t>Ostatné náklady zo súhrnného listu</t>
  </si>
  <si>
    <t>Cena bez DPH</t>
  </si>
  <si>
    <t>DPH</t>
  </si>
  <si>
    <t>základná</t>
  </si>
  <si>
    <t>z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</si>
  <si>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</si>
  <si>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</si>
  <si>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</si>
  <si>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</si>
  <si>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</si>
  <si>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</si>
  <si>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</si>
  <si>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</si>
  <si>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</si>
  <si>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</si>
  <si>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</si>
  <si>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</si>
  <si>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</si>
  <si>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</si>
  <si>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</si>
  <si>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</si>
  <si>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Objekt</t>
  </si>
  <si>
    <t>Cena bez DPH [EUR]</t>
  </si>
  <si>
    <t>Cena s DPH [EUR]</t>
  </si>
  <si>
    <t>z toho Ostat.
náklady [EUR]</t>
  </si>
  <si>
    <t>DPH [EUR]</t>
  </si>
  <si>
    <t>Normohodiny [h]</t>
  </si>
  <si>
    <t>DPH základná [EUR]</t>
  </si>
  <si>
    <t>DPH znížená [EUR]</t>
  </si>
  <si>
    <t>DPH základná prenesená
[EUR]</t>
  </si>
  <si>
    <t>DPH znížená prenesená
[EUR]</t>
  </si>
  <si>
    <t>Základňa
DPH základná</t>
  </si>
  <si>
    <t>Základňa
DPH znížená</t>
  </si>
  <si>
    <t>Základňa
DPH zákl. prenesená</t>
  </si>
  <si>
    <t>Základňa
DPH zníž. prenesená</t>
  </si>
  <si>
    <t>Základňa
DPH nulová</t>
  </si>
  <si>
    <t>1) Náklady z rozpočtov</t>
  </si>
  <si>
    <t>D</t>
  </si>
  <si>
    <t>0</t>
  </si>
  <si>
    <t>###NOIMPORT###</t>
  </si>
  <si>
    <t>IMPORT</t>
  </si>
  <si>
    <t>{b6fb6f69-4b21-4fd6-aa0f-fd5b7d9fc938}</t>
  </si>
  <si>
    <t>{00000000-0000-0000-0000-000000000000}</t>
  </si>
  <si>
    <t>SO-01</t>
  </si>
  <si>
    <t>Dom smútku</t>
  </si>
  <si>
    <t>1</t>
  </si>
  <si>
    <t>{be148d8c-d9d9-4560-b403-eef87df23213}</t>
  </si>
  <si>
    <t>SO-02</t>
  </si>
  <si>
    <t>Spevnené plochy</t>
  </si>
  <si>
    <t>{4fe82fe6-daf3-490a-adee-df08eb2f5409}</t>
  </si>
  <si>
    <t>2) Ostatné náklady zo súhrnného listu</t>
  </si>
  <si>
    <t>Percent. zadanie
[% nákladov rozpočtu]</t>
  </si>
  <si>
    <t>Zaradenie nákladov</t>
  </si>
  <si>
    <t>Ostatné náklady</t>
  </si>
  <si>
    <t>stavebná časť</t>
  </si>
  <si>
    <t>OSTATNENAKLADY</t>
  </si>
  <si>
    <t>Vyplň vlastné</t>
  </si>
  <si>
    <t>OSTATNENAKLADYVLASTNE</t>
  </si>
  <si>
    <t>Celkové náklady za stavbu 1) + 2)</t>
  </si>
  <si>
    <t>Späť na hárok:</t>
  </si>
  <si>
    <t>KRYCÍ LIST ROZPOČTU</t>
  </si>
  <si>
    <t>Objekt:</t>
  </si>
  <si>
    <t>SO-01 - Dom smútku</t>
  </si>
  <si>
    <t>Náklady z rozpočtu</t>
  </si>
  <si>
    <t>REKAPITULÁCIA ROZPOČTU</t>
  </si>
  <si>
    <t>Kód - Popis</t>
  </si>
  <si>
    <t>Cena celkom [EUR]</t>
  </si>
  <si>
    <t>1) Náklady z rozpočtu</t>
  </si>
  <si>
    <t>-1</t>
  </si>
  <si>
    <t>HSV - Práce a dodávky HSV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</si>
  <si>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</si>
  <si>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</si>
  <si>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</si>
  <si>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</si>
  <si>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725 - Zdravotechnika - zariaď. predmety</t>
  </si>
  <si>
    <t xml:space="preserve">    731 - Ústredné kúrenie, kotolne</t>
  </si>
  <si>
    <t xml:space="preserve">    764 - Konštrukcie klampiarske</t>
  </si>
  <si>
    <t xml:space="preserve">    766 - Konštrukcie stolárske</t>
  </si>
  <si>
    <t xml:space="preserve">    771 - Podlahy z dlaždíc</t>
  </si>
  <si>
    <t xml:space="preserve">    781 - Dokončovacie práce a obklady</t>
  </si>
  <si>
    <t xml:space="preserve">    783 - Dokončovacie práce - nátery</t>
  </si>
  <si>
    <t xml:space="preserve">    784 - Dokončovacie práce - maľby</t>
  </si>
  <si>
    <t>M - Práce a dodávky M</t>
  </si>
  <si>
    <t xml:space="preserve">    21-M - Elektromontáže</t>
  </si>
  <si>
    <t xml:space="preserve">    22-M - Montáže oznam. a zabezp. zariadení</t>
  </si>
  <si>
    <t>2) Ostatné náklady</t>
  </si>
  <si>
    <t>GZS</t>
  </si>
  <si>
    <t>VRN</t>
  </si>
  <si>
    <t>2</t>
  </si>
  <si>
    <t>Projektové práce</t>
  </si>
  <si>
    <t>Sťažené podmienky</t>
  </si>
  <si>
    <t>Vplyv prostredia</t>
  </si>
  <si>
    <t>Iné VRN</t>
  </si>
  <si>
    <t>Kompletačná činnosť</t>
  </si>
  <si>
    <t>KOMPLETACNA</t>
  </si>
  <si>
    <t>ROZPOČET</t>
  </si>
  <si>
    <t>PČ</t>
  </si>
  <si>
    <t>Typ</t>
  </si>
  <si>
    <t>Popis</t>
  </si>
  <si>
    <t>MJ</t>
  </si>
  <si>
    <t>Množstvo</t>
  </si>
  <si>
    <t>J.cena [EUR]</t>
  </si>
  <si>
    <t>Poznámka</t>
  </si>
  <si>
    <t>J. Nh [h]</t>
  </si>
  <si>
    <t>Nh celkom [h]</t>
  </si>
  <si>
    <t>J. hmotnosť
[t]</t>
  </si>
  <si>
    <t>Hmotnosť
celkom [t]</t>
  </si>
  <si>
    <t>J. suť [t]</t>
  </si>
  <si>
    <t>Suť Celkom [t]</t>
  </si>
  <si>
    <t>ROZPOCET</t>
  </si>
  <si>
    <t>K</t>
  </si>
  <si>
    <t>612421670</t>
  </si>
  <si>
    <t xml:space="preserve">Vnútorná omietka vápennocementová stien - BASF, strojné spracovanie Prince Color  HK02 jednovrstvová, hr.10 mm, zrnit. do 0,8 mm  </t>
  </si>
  <si>
    <t>m2</t>
  </si>
  <si>
    <t>4</t>
  </si>
  <si>
    <t>-1162845053</t>
  </si>
  <si>
    <t>612465204</t>
  </si>
  <si>
    <t>Vnútorná omietka stien BAUMIT, vápennocementová, strojné nanášanie, Baumit Duo omietka  (Baumit DuoPutz) hr. 10 mm</t>
  </si>
  <si>
    <t>1646426695</t>
  </si>
  <si>
    <t>3</t>
  </si>
  <si>
    <t>622462542</t>
  </si>
  <si>
    <t>Vonkajšia omietka stien tenkovrstvová silikónová s ryhovanou štruktúrou Price Color Multiputz RS - BASF hr.zrna 1,50mm</t>
  </si>
  <si>
    <t>2076146992</t>
  </si>
  <si>
    <t>622491403</t>
  </si>
  <si>
    <t>Fasádny náter BAUMIT SilikatColor</t>
  </si>
  <si>
    <t>320484353</t>
  </si>
  <si>
    <t>5</t>
  </si>
  <si>
    <t>625251381</t>
  </si>
  <si>
    <t>Kontaktný zatepľovací systém hr. 40 mm BAUMIT STAR - riešenie pre sokel (XPS), skrutkovacie kotvy</t>
  </si>
  <si>
    <t>-2102727335</t>
  </si>
  <si>
    <t>6</t>
  </si>
  <si>
    <t>632450295</t>
  </si>
  <si>
    <t>Samonivelizačná podlahová stierka Baumit Nivello 30, triedy CT-C25-F7 , hr. 5 mm</t>
  </si>
  <si>
    <t>-758175343</t>
  </si>
  <si>
    <t>7</t>
  </si>
  <si>
    <t>632451021</t>
  </si>
  <si>
    <t>Vyrovnávací poter muriva  MC 15 zhotovený v páse hr. od 10 do 20 mm (podkladný)</t>
  </si>
  <si>
    <t>-1672412880</t>
  </si>
  <si>
    <t>8</t>
  </si>
  <si>
    <t>941942001</t>
  </si>
  <si>
    <t>Montáž lešenia rámového systémového s podlahami šírky do 0,75 m, výšky do 10 m</t>
  </si>
  <si>
    <t>24127582</t>
  </si>
  <si>
    <t>9</t>
  </si>
  <si>
    <t>941942801</t>
  </si>
  <si>
    <t>Demontáž lešenia rámového systémového s podlahami šírky do 0,75 m, výšky do 10 m</t>
  </si>
  <si>
    <t>-255102006</t>
  </si>
  <si>
    <t>10</t>
  </si>
  <si>
    <t>941942901</t>
  </si>
  <si>
    <t>Príplatok za prvý a každý ďalší i začatý týždeň použitia lešenia rámového systémového šírky do 0,75 m, výšky do 10 m</t>
  </si>
  <si>
    <t>2138541893</t>
  </si>
  <si>
    <t>11</t>
  </si>
  <si>
    <t>965081712</t>
  </si>
  <si>
    <t>Búranie dlažieb, bez podklad. lôžka z xylolit., alebo keramických dlaždíc hr. do 10 mm,  -0,02000t</t>
  </si>
  <si>
    <t>-1860296348</t>
  </si>
  <si>
    <t>12</t>
  </si>
  <si>
    <t>968061112</t>
  </si>
  <si>
    <t>Vyvesenie dreveného okenného krídla do suti plochy do 1, 5 m2, -0,01200t</t>
  </si>
  <si>
    <t>ks</t>
  </si>
  <si>
    <t>-383249791</t>
  </si>
  <si>
    <t>13</t>
  </si>
  <si>
    <t>968061113</t>
  </si>
  <si>
    <t>Vyvesenie dreveného okenného krídla do suti plochy nad 1, 5 m2, -0,01600t</t>
  </si>
  <si>
    <t>-277147753</t>
  </si>
  <si>
    <t>14</t>
  </si>
  <si>
    <t>463861550</t>
  </si>
  <si>
    <t>15</t>
  </si>
  <si>
    <t>968061125</t>
  </si>
  <si>
    <t>Vyvesenie dreveného dverného krídla do suti plochy do 2 m2, -0,02400t</t>
  </si>
  <si>
    <t>703707999</t>
  </si>
  <si>
    <t>16</t>
  </si>
  <si>
    <t>968061126</t>
  </si>
  <si>
    <t>Vyvesenie dreveného dverného krídla do suti plochy nad 2 m2, -0,02700t</t>
  </si>
  <si>
    <t>-337256836</t>
  </si>
  <si>
    <t>17</t>
  </si>
  <si>
    <t>-205928123</t>
  </si>
  <si>
    <t>18</t>
  </si>
  <si>
    <t>978059531</t>
  </si>
  <si>
    <t>Odsekanie a odobratie stien z obkladačiek vnútorných nad 2 m2,  -0,06800t</t>
  </si>
  <si>
    <t>-609182709</t>
  </si>
  <si>
    <t>19</t>
  </si>
  <si>
    <t>998009101</t>
  </si>
  <si>
    <t>Presun hmôt samostatne budovaného lešenia bez ohľadu na výšku</t>
  </si>
  <si>
    <t>t</t>
  </si>
  <si>
    <t>1849902527</t>
  </si>
  <si>
    <t>998011001</t>
  </si>
  <si>
    <t>Presun hmôt pre budovy  (801, 803, 812), zvislá konštr. z tehál, tvárnic, z kovu výšky do 6 m</t>
  </si>
  <si>
    <t>206433682</t>
  </si>
  <si>
    <t>21</t>
  </si>
  <si>
    <t>725110811</t>
  </si>
  <si>
    <t>Demontáž záchoda splachovacieho s nádržou alebo s tlakovým splachovačom,  -0,01933t</t>
  </si>
  <si>
    <t>súb.</t>
  </si>
  <si>
    <t>229967838</t>
  </si>
  <si>
    <t>22</t>
  </si>
  <si>
    <t>725119109</t>
  </si>
  <si>
    <t xml:space="preserve">Montáž tlakového tlačidlového splachovača </t>
  </si>
  <si>
    <t>211588726</t>
  </si>
  <si>
    <t>23</t>
  </si>
  <si>
    <t>M</t>
  </si>
  <si>
    <t>6424310577</t>
  </si>
  <si>
    <t>Tlačidlo Quattro 3/6l chrom, č. 94053</t>
  </si>
  <si>
    <t>32</t>
  </si>
  <si>
    <t>-333001563</t>
  </si>
  <si>
    <t>24</t>
  </si>
  <si>
    <t>725119401</t>
  </si>
  <si>
    <t>Montáž záchodovej misy volne stojacej s šikmým odpadom</t>
  </si>
  <si>
    <t>-2084432191</t>
  </si>
  <si>
    <t>25</t>
  </si>
  <si>
    <t>6423340000</t>
  </si>
  <si>
    <t>Misa záchodová biela komplet V</t>
  </si>
  <si>
    <t>-891622341</t>
  </si>
  <si>
    <t>26</t>
  </si>
  <si>
    <t>725210821</t>
  </si>
  <si>
    <t>Demontáž umývadiel alebo umývadielok bez výtokovej armatúry,  -0,01946t</t>
  </si>
  <si>
    <t>1220042153</t>
  </si>
  <si>
    <t>27</t>
  </si>
  <si>
    <t>725219201</t>
  </si>
  <si>
    <t>Montáž umývadla na konzoly, bez výtokovej armatúry</t>
  </si>
  <si>
    <t>-1846800869</t>
  </si>
  <si>
    <t>28</t>
  </si>
  <si>
    <t>6421370600</t>
  </si>
  <si>
    <t>Umývadlo Bermud I.A 55cm 1503 bez diery</t>
  </si>
  <si>
    <t>1310189423</t>
  </si>
  <si>
    <t>29</t>
  </si>
  <si>
    <t>725530831</t>
  </si>
  <si>
    <t>Demontáž elektrického zásobníkového ohrievača vody akumulačného prietokových,  -0,01493t</t>
  </si>
  <si>
    <t>732314454</t>
  </si>
  <si>
    <t>30</t>
  </si>
  <si>
    <t>725539150</t>
  </si>
  <si>
    <t>Montáž elektrického zásobníka prietokového</t>
  </si>
  <si>
    <t>1794484379</t>
  </si>
  <si>
    <t>31</t>
  </si>
  <si>
    <t>5413000270</t>
  </si>
  <si>
    <t>Tatramat akumulačný elektrický tlakový ohrievač stojatý s rýchloohrevom EO 30 EL s objemom  30L</t>
  </si>
  <si>
    <t>-667773645</t>
  </si>
  <si>
    <t>725640911</t>
  </si>
  <si>
    <t>Spätná montáž plynového vykurovacieho telesa všetkých typov bez úpravy inštalácie</t>
  </si>
  <si>
    <t>-262994032</t>
  </si>
  <si>
    <t>33</t>
  </si>
  <si>
    <t>725820810</t>
  </si>
  <si>
    <t>Demontáž batérie drezovej, umývadlovej nástennej,  -0,0026t</t>
  </si>
  <si>
    <t>-2062234930</t>
  </si>
  <si>
    <t>34</t>
  </si>
  <si>
    <t>725829201</t>
  </si>
  <si>
    <t>Montáž batérie umývadlovej a drezovej nástennej pákovej, alebo klasickej</t>
  </si>
  <si>
    <t>1531025509</t>
  </si>
  <si>
    <t>35</t>
  </si>
  <si>
    <t>5514644580</t>
  </si>
  <si>
    <t>Umývadlová termostatická batéria  KLUDI AMPHORA</t>
  </si>
  <si>
    <t>-1440974159</t>
  </si>
  <si>
    <t>36</t>
  </si>
  <si>
    <t>998725101</t>
  </si>
  <si>
    <t>Presun hmôt pre zariaďovacie predmety v objektoch výšky do 6 m</t>
  </si>
  <si>
    <t>1044942379</t>
  </si>
  <si>
    <t>37</t>
  </si>
  <si>
    <t>7311610351</t>
  </si>
  <si>
    <t>Montáž plynového konvektora na stenu 4,2 kW</t>
  </si>
  <si>
    <t>-1313653545</t>
  </si>
  <si>
    <t>38</t>
  </si>
  <si>
    <t>4847161764</t>
  </si>
  <si>
    <t xml:space="preserve">Konvektor plynový napr.: MORA 6143 stacionárny atmosferický </t>
  </si>
  <si>
    <t>-989002876</t>
  </si>
  <si>
    <t>39</t>
  </si>
  <si>
    <t>998731101</t>
  </si>
  <si>
    <t>Presun hmôt pre kotolne umiestnené vo výške (hĺbke) do 6 m</t>
  </si>
  <si>
    <t>1375097408</t>
  </si>
  <si>
    <t>40</t>
  </si>
  <si>
    <t>764351810</t>
  </si>
  <si>
    <t>Demontáž žľabov pododkvap. štvorhranných rovných, oblúkových, do 30° rš 250 a 330 mm,  -0,00347t</t>
  </si>
  <si>
    <t>m</t>
  </si>
  <si>
    <t>-498581073</t>
  </si>
  <si>
    <t>41</t>
  </si>
  <si>
    <t>764351836</t>
  </si>
  <si>
    <t>Demontáž háka so sklonom žľabu do 30°  -0,00009t</t>
  </si>
  <si>
    <t>341345482</t>
  </si>
  <si>
    <t>42</t>
  </si>
  <si>
    <t>764352223</t>
  </si>
  <si>
    <t>Žľaby z pozinkovaného PZ plechu, pododkvapové polkruhové r.š. 250 mm</t>
  </si>
  <si>
    <t>-1668431678</t>
  </si>
  <si>
    <t>43</t>
  </si>
  <si>
    <t>764454255</t>
  </si>
  <si>
    <t>Zvodové rúry z pozinkovaného PZ plechu, kruhové priemer 150 mm</t>
  </si>
  <si>
    <t>-1513067920</t>
  </si>
  <si>
    <t>44</t>
  </si>
  <si>
    <t>998764101</t>
  </si>
  <si>
    <t>Presun hmôt pre konštrukcie klampiarske v objektoch výšky do 6 m</t>
  </si>
  <si>
    <t>-189222767</t>
  </si>
  <si>
    <t>45</t>
  </si>
  <si>
    <t>766621001</t>
  </si>
  <si>
    <t xml:space="preserve">Montáž okien plastových jednodielných so zasklením š. 600 mm  x v. 600 mm    </t>
  </si>
  <si>
    <t>-621729075</t>
  </si>
  <si>
    <t>46</t>
  </si>
  <si>
    <t>61141041001</t>
  </si>
  <si>
    <t>Plastové okno  H/B 600/600 mm SALAMANDER sklopné</t>
  </si>
  <si>
    <t>812270455</t>
  </si>
  <si>
    <t>47</t>
  </si>
  <si>
    <t>766621021</t>
  </si>
  <si>
    <t xml:space="preserve">Montáž okien plastových jednodielných so zasklením š. 900 mm  x v. 600 mm    </t>
  </si>
  <si>
    <t>1338031929</t>
  </si>
  <si>
    <t>48</t>
  </si>
  <si>
    <t>6114104100</t>
  </si>
  <si>
    <t>Plastové okno  H/B 600/900 mm SALAMANDER sklopné</t>
  </si>
  <si>
    <t>-2069428246</t>
  </si>
  <si>
    <t>49</t>
  </si>
  <si>
    <t>766621032</t>
  </si>
  <si>
    <t>Montáž okien plastových jednodielných V ZOSTAVE!!! so zasklením š. 950 mm  x v. 950 mm</t>
  </si>
  <si>
    <t>763795930</t>
  </si>
  <si>
    <t>50</t>
  </si>
  <si>
    <t>6114103500</t>
  </si>
  <si>
    <t>Plastové okno  H/B 950/950 mm SALAMANDER pevné</t>
  </si>
  <si>
    <t>-657005333</t>
  </si>
  <si>
    <t>51</t>
  </si>
  <si>
    <t>766621036H</t>
  </si>
  <si>
    <t xml:space="preserve">Montáž okien hliníkových osemdielných + dvere š 900  V ZOSTAVE!!! so zasklením š. 850 mm  x v. 980 mm  a  400/2100  </t>
  </si>
  <si>
    <t>-847460848</t>
  </si>
  <si>
    <t>52</t>
  </si>
  <si>
    <t>6114103500H</t>
  </si>
  <si>
    <t>Hliníkové okno  H/B 980/850 mm pevné</t>
  </si>
  <si>
    <t>-1399623418</t>
  </si>
  <si>
    <t>53</t>
  </si>
  <si>
    <t>6114104000H</t>
  </si>
  <si>
    <t xml:space="preserve">Hliníkové okno  H/B 2100/400 mm pevné </t>
  </si>
  <si>
    <t>-1409325146</t>
  </si>
  <si>
    <t>54</t>
  </si>
  <si>
    <t>5534065000H</t>
  </si>
  <si>
    <t>Dvere  vchodové jednokrídlové VD 1A 900x2100</t>
  </si>
  <si>
    <t>-1428569687</t>
  </si>
  <si>
    <t>55</t>
  </si>
  <si>
    <t>766621054</t>
  </si>
  <si>
    <t>Montáž okna plastového päťdielneho v ZOSTAVE!!! so zasklením š. 1200 mm  x v. 5x1200 mm</t>
  </si>
  <si>
    <t>-1695494579</t>
  </si>
  <si>
    <t>56</t>
  </si>
  <si>
    <t>6114104000</t>
  </si>
  <si>
    <t>Plastové okno  H/B 900/1500 mm SALAMANDER pevné - UMIESTNIŤ EXIST. VYTRÁŽ SKIEL</t>
  </si>
  <si>
    <t>331022908</t>
  </si>
  <si>
    <t>57</t>
  </si>
  <si>
    <t>766621076</t>
  </si>
  <si>
    <t xml:space="preserve">Montáž okna plastového jednodielneho so zasklením š. 2400 mm  x v. 600 mm    </t>
  </si>
  <si>
    <t>1334014125</t>
  </si>
  <si>
    <t>58</t>
  </si>
  <si>
    <t>6114105000</t>
  </si>
  <si>
    <t>Plastové okno  H/B 600/2400 mm SALAMANDER sklopné</t>
  </si>
  <si>
    <t>805517897</t>
  </si>
  <si>
    <t>59</t>
  </si>
  <si>
    <t>7666210761</t>
  </si>
  <si>
    <t xml:space="preserve">Montáž okna plastového jednodielneho V ZOSTAVE!!! so zasklením š. 2675 mm  x v. 1600 až 3350 mm    </t>
  </si>
  <si>
    <t>1481978393</t>
  </si>
  <si>
    <t>60</t>
  </si>
  <si>
    <t>61141040001</t>
  </si>
  <si>
    <t>Plastové okno  H/B 1600 až 3350 / 2680 mm SALAMANDER pevné</t>
  </si>
  <si>
    <t>-2057089800</t>
  </si>
  <si>
    <t>61</t>
  </si>
  <si>
    <t>766621264</t>
  </si>
  <si>
    <t xml:space="preserve">Montáž oknien kompletizovaných jednoduchých do zamurovaných okenných rámov, pevných nad 1,50 m2   </t>
  </si>
  <si>
    <t>1440971277</t>
  </si>
  <si>
    <t>62</t>
  </si>
  <si>
    <t>6112769900</t>
  </si>
  <si>
    <t>Okno drevené 180x180 cm pevné DOS-T1A  prefa</t>
  </si>
  <si>
    <t>1465628471</t>
  </si>
  <si>
    <t>63</t>
  </si>
  <si>
    <t>766641012H</t>
  </si>
  <si>
    <t xml:space="preserve">Montáž dverí hliníkových vchodových jednodielnych so zasklením v. 2,1 m x š. 0.,9 m    </t>
  </si>
  <si>
    <t>-492153871</t>
  </si>
  <si>
    <t>64</t>
  </si>
  <si>
    <t>5534065000H1</t>
  </si>
  <si>
    <t>-714140603</t>
  </si>
  <si>
    <t>65</t>
  </si>
  <si>
    <t>766641052H</t>
  </si>
  <si>
    <t>Montáž dverí hliníkových vchodových dvojdielnych, so zasklením v. 2,1 m  x š. 1,8 m    s nadsvetlíkom</t>
  </si>
  <si>
    <t>428771176</t>
  </si>
  <si>
    <t>66</t>
  </si>
  <si>
    <t>5537300200</t>
  </si>
  <si>
    <t>Parapety vonkajšie oceľové lakoplastové LPL 0,6mm biele, dĺžky 6m, š.200mm, obj.č.372   MASLEN</t>
  </si>
  <si>
    <t>1995211448</t>
  </si>
  <si>
    <t>67</t>
  </si>
  <si>
    <t>5534065100H</t>
  </si>
  <si>
    <t>Dvere  vchodové dvojkrídlové VD 1A 1800x2100  +  trojuholníkový nadsvetlík</t>
  </si>
  <si>
    <t>-304006889</t>
  </si>
  <si>
    <t>68</t>
  </si>
  <si>
    <t>766661112</t>
  </si>
  <si>
    <t>Montáž dverového krídla kompletiz. otváravého do zárubne, jednokrídlové</t>
  </si>
  <si>
    <t>-1189695779</t>
  </si>
  <si>
    <t>69</t>
  </si>
  <si>
    <t>6116017100</t>
  </si>
  <si>
    <t>Dvere vnútorné hladké plné jednokrídlové   80x197 cm prefa</t>
  </si>
  <si>
    <t>-2002215489</t>
  </si>
  <si>
    <t>70</t>
  </si>
  <si>
    <t>6116051100</t>
  </si>
  <si>
    <t>Dvere vnútorné hladké jednokrídlové zasklené z 1/3 90x197 cm prefa</t>
  </si>
  <si>
    <t>-234945999</t>
  </si>
  <si>
    <t>71</t>
  </si>
  <si>
    <t>766661132</t>
  </si>
  <si>
    <t>Montáž dverového krídla kompletiz.otváravého do zárubne, dvojkrídlové</t>
  </si>
  <si>
    <t>250522760</t>
  </si>
  <si>
    <t>72</t>
  </si>
  <si>
    <t>6116057700</t>
  </si>
  <si>
    <t>Dvere vnútorné hladké dvojkrídlové zasklené z 1/3 145x197 cm prefa</t>
  </si>
  <si>
    <t>1726272226</t>
  </si>
  <si>
    <t>73</t>
  </si>
  <si>
    <t>766694141</t>
  </si>
  <si>
    <t>Montáž parapetnej dosky plastovej šírky do 300 mm, dĺžky do 1000 mm</t>
  </si>
  <si>
    <t>1161809252</t>
  </si>
  <si>
    <t>74</t>
  </si>
  <si>
    <t>6119000980</t>
  </si>
  <si>
    <t>Vnútorné parapetné dosky plastové komôrkové,B=300mm biela, mramor, buk, zlatý dub</t>
  </si>
  <si>
    <t>-1433356812</t>
  </si>
  <si>
    <t>75</t>
  </si>
  <si>
    <t>766694142</t>
  </si>
  <si>
    <t>Montáž parapetnej dosky plastovej šírky do 300 mm, dĺžky 1000-1600 mm</t>
  </si>
  <si>
    <t>1125106631</t>
  </si>
  <si>
    <t>76</t>
  </si>
  <si>
    <t>61190009801</t>
  </si>
  <si>
    <t>-1075848598</t>
  </si>
  <si>
    <t>77</t>
  </si>
  <si>
    <t>766694143</t>
  </si>
  <si>
    <t>Montáž parapetnej dosky plastovej šírky do 300 mm, dĺžky 1600-2600 mm</t>
  </si>
  <si>
    <t>-1736816144</t>
  </si>
  <si>
    <t>78</t>
  </si>
  <si>
    <t>61190009802</t>
  </si>
  <si>
    <t>1598878024</t>
  </si>
  <si>
    <t>79</t>
  </si>
  <si>
    <t>998766101</t>
  </si>
  <si>
    <t>Presun hmot pre konštrukcie stolárske v objektoch výšky do 6 m</t>
  </si>
  <si>
    <t>1429319245</t>
  </si>
  <si>
    <t>80</t>
  </si>
  <si>
    <t>771571112</t>
  </si>
  <si>
    <t>Montáž podláh z dlaždíc keramických do malty veľ. 300 x 300 mm - soklový múr</t>
  </si>
  <si>
    <t>-389032317</t>
  </si>
  <si>
    <t>81</t>
  </si>
  <si>
    <t>5978650470</t>
  </si>
  <si>
    <t>LAZIO dlaždice ( Travertin ), rozmer 298x298x8 mm, farba tmavohnedá</t>
  </si>
  <si>
    <t>-1008379073</t>
  </si>
  <si>
    <t>82</t>
  </si>
  <si>
    <t>771576110</t>
  </si>
  <si>
    <t>Montáž podláh z dlaždíc keramických do tmelu flexibilného mrazuvzdorného veľ. 450 x 450 mm</t>
  </si>
  <si>
    <t>328784623</t>
  </si>
  <si>
    <t>83</t>
  </si>
  <si>
    <t>5978650130</t>
  </si>
  <si>
    <t>COMBI dlaždica - kalibrovaná ( Defile ), rozmer 445x445x10 mm, farba tmavohnedá</t>
  </si>
  <si>
    <t>1769972165</t>
  </si>
  <si>
    <t>84</t>
  </si>
  <si>
    <t>998771101</t>
  </si>
  <si>
    <t>Presun hmôt pre podlahy z dlaždíc v objektoch výšky do 6m</t>
  </si>
  <si>
    <t>-1155543396</t>
  </si>
  <si>
    <t>85</t>
  </si>
  <si>
    <t>781441017</t>
  </si>
  <si>
    <t>Montáž obkladov vnútor. stien z obkladačiek kladených do malty veľ. 300x200 mm</t>
  </si>
  <si>
    <t>1225654852</t>
  </si>
  <si>
    <t>86</t>
  </si>
  <si>
    <t>5976582000</t>
  </si>
  <si>
    <t>Obkladačky keramické glazované jednofarebné hladké B 300x200 Ia</t>
  </si>
  <si>
    <t>-602920656</t>
  </si>
  <si>
    <t>87</t>
  </si>
  <si>
    <t>998781101</t>
  </si>
  <si>
    <t>Presun hmôt pre obklady keramické v objektoch výšky do 6 m</t>
  </si>
  <si>
    <t>1434151821</t>
  </si>
  <si>
    <t>88</t>
  </si>
  <si>
    <t>783726100</t>
  </si>
  <si>
    <t>Nátery tesárskych konštrukcií syntetické lazurovacím lakom 1x lakovaním - interiér</t>
  </si>
  <si>
    <t>-184525542</t>
  </si>
  <si>
    <t>89</t>
  </si>
  <si>
    <t>783726200</t>
  </si>
  <si>
    <t>Nátery tesárskych konštrukcií syntetické na vzduchu schnúce lazurovacím lakom 2x lakovaním - exterier</t>
  </si>
  <si>
    <t>-965742934</t>
  </si>
  <si>
    <t>90</t>
  </si>
  <si>
    <t>784418012</t>
  </si>
  <si>
    <t xml:space="preserve">Zakrývanie podláh a zariadení papierom v miestnostiach alebo na schodisku   </t>
  </si>
  <si>
    <t>751968430</t>
  </si>
  <si>
    <t>91</t>
  </si>
  <si>
    <t>784430010</t>
  </si>
  <si>
    <t xml:space="preserve">Maľby akrylátové základné dvojnásobné, ručne nanášané na jemnozrnný podklad výšky do 3, 80 m   </t>
  </si>
  <si>
    <t>-941200107</t>
  </si>
  <si>
    <t>92</t>
  </si>
  <si>
    <t>2450900028</t>
  </si>
  <si>
    <t>Náter na drevo JUBIN LASUR 4 - orech priesvitný (kc.B120009994)</t>
  </si>
  <si>
    <t>l</t>
  </si>
  <si>
    <t>-1619878752</t>
  </si>
  <si>
    <t>93</t>
  </si>
  <si>
    <t>210201081</t>
  </si>
  <si>
    <t>Zapojenie svietidlá IP44, stropného - nástenného LED</t>
  </si>
  <si>
    <t>-1073319379</t>
  </si>
  <si>
    <t>94</t>
  </si>
  <si>
    <t>3480571330</t>
  </si>
  <si>
    <t>LED svietidlo DL07 teplá biela 7W</t>
  </si>
  <si>
    <t>128</t>
  </si>
  <si>
    <t>-1066965540</t>
  </si>
  <si>
    <t>95</t>
  </si>
  <si>
    <t>3480571430</t>
  </si>
  <si>
    <t>LED stropné svietidlo DH12 teplá biela 12W - mliečny difúzor - HLAVNÉ OSVETLENIE STROPU</t>
  </si>
  <si>
    <t>1428694774</t>
  </si>
  <si>
    <t>96</t>
  </si>
  <si>
    <t>3483501080</t>
  </si>
  <si>
    <t>Nástenné svietidlo LED 1x7W, IP44, 300x350x120mm</t>
  </si>
  <si>
    <t>118940672</t>
  </si>
  <si>
    <t>97</t>
  </si>
  <si>
    <t>210201901</t>
  </si>
  <si>
    <t>Montáž svietidla interiérového na stenu do 1,0 kg</t>
  </si>
  <si>
    <t>-1407307863</t>
  </si>
  <si>
    <t>98</t>
  </si>
  <si>
    <t>2102019011</t>
  </si>
  <si>
    <t>-1200851749</t>
  </si>
  <si>
    <t>99</t>
  </si>
  <si>
    <t>34835010901</t>
  </si>
  <si>
    <t>Nástenné svietidlo LED 4x15W,360lm, IP44</t>
  </si>
  <si>
    <t>256</t>
  </si>
  <si>
    <t>-1053372322</t>
  </si>
  <si>
    <t>100</t>
  </si>
  <si>
    <t>210201914</t>
  </si>
  <si>
    <t>Montáž svietidla interiérového na strop do 10 kg</t>
  </si>
  <si>
    <t>-1998060734</t>
  </si>
  <si>
    <t>101</t>
  </si>
  <si>
    <t>3480571490</t>
  </si>
  <si>
    <t>LED stropné svietidlo na závese 2,5m, teplá biela 18W - mliečny difúzor</t>
  </si>
  <si>
    <t>1733966233</t>
  </si>
  <si>
    <t>102</t>
  </si>
  <si>
    <t>210201921</t>
  </si>
  <si>
    <t>Montáž svietidla exterierového na stenu do 1,0 kg</t>
  </si>
  <si>
    <t>-1619793482</t>
  </si>
  <si>
    <t>103</t>
  </si>
  <si>
    <t>34843010301</t>
  </si>
  <si>
    <t>Vonkajšie svietidlo 2x9W,IP=66</t>
  </si>
  <si>
    <t>1403381900</t>
  </si>
  <si>
    <t>104</t>
  </si>
  <si>
    <t>210201922</t>
  </si>
  <si>
    <t>Montáž svietidla exterierového na stenu do 2 kg</t>
  </si>
  <si>
    <t>741873855</t>
  </si>
  <si>
    <t>105</t>
  </si>
  <si>
    <t>2104522001</t>
  </si>
  <si>
    <t>Osadenie chladiaceho boxu pre 2 zosnulých</t>
  </si>
  <si>
    <t>-1089755249</t>
  </si>
  <si>
    <t>106</t>
  </si>
  <si>
    <t>34112059601</t>
  </si>
  <si>
    <t>Chladiaci box pre 2 zosnulých - prevedenie nerez</t>
  </si>
  <si>
    <t>-1829112295</t>
  </si>
  <si>
    <t>107</t>
  </si>
  <si>
    <t>210962012</t>
  </si>
  <si>
    <t>Demontáž svietidla - žiarovkové bytové nástenné prisadené 1 zdroj so sklom</t>
  </si>
  <si>
    <t>-904313168</t>
  </si>
  <si>
    <t>108</t>
  </si>
  <si>
    <t>220370442</t>
  </si>
  <si>
    <t>Montáž reproduktorovej skrine do 20 W,upevnenie,pripojenie k vedeniu a zapojenie nastav.optim.hlasnosti</t>
  </si>
  <si>
    <t>-1127867134</t>
  </si>
  <si>
    <t>109</t>
  </si>
  <si>
    <t>3837001025</t>
  </si>
  <si>
    <t>Reproskrinka dvojpásm. plast 100V, 20W, do interieru, na stenu 215x170x150, 80-20000Hz    BS 1040T</t>
  </si>
  <si>
    <t>-251654164</t>
  </si>
  <si>
    <t>110</t>
  </si>
  <si>
    <t>2203705711</t>
  </si>
  <si>
    <t>Varhany</t>
  </si>
  <si>
    <t>-29362235</t>
  </si>
  <si>
    <t>111</t>
  </si>
  <si>
    <t>229370442</t>
  </si>
  <si>
    <t>Demontáž reproduktorov do 20 W, odpojenie vedenia</t>
  </si>
  <si>
    <t>18898607</t>
  </si>
  <si>
    <t>VP - Práce naviac</t>
  </si>
  <si>
    <t>PN</t>
  </si>
  <si>
    <t>SO-02 - Spevnené plochy</t>
  </si>
  <si>
    <t xml:space="preserve">    1 - Zemné práce</t>
  </si>
  <si>
    <t xml:space="preserve">    4 - Vodorovné konštrukcie</t>
  </si>
  <si>
    <t xml:space="preserve">    5 - Komunikácie</t>
  </si>
  <si>
    <t>113307131</t>
  </si>
  <si>
    <t>Odstránenie podkladu v ploche do 200 m2 z betónu prostého, hr. vrstvy do 150 mm,  -0,22500t</t>
  </si>
  <si>
    <t>1025606323</t>
  </si>
  <si>
    <t>122101102</t>
  </si>
  <si>
    <t>Odkopávka a prekopávka nezapažená v hornine 1 a 2, nad 100 do 1000 m3</t>
  </si>
  <si>
    <t>m3</t>
  </si>
  <si>
    <t>1457019130</t>
  </si>
  <si>
    <t>162201211</t>
  </si>
  <si>
    <t>Vodorovné premiestnenie výkopku horniny tr. 1 až 4 stavebným fúrikom do 10 m v rovine alebo vo svahu do 1:5</t>
  </si>
  <si>
    <t>-1230690077</t>
  </si>
  <si>
    <t>162201219</t>
  </si>
  <si>
    <t>Vodorovné premiestneniu výkopku horniny tr. 1 až 4 stavebným fúrikom príplatok za k. ď. 10 m v rovine alebo vo svahu do 1:5</t>
  </si>
  <si>
    <t>-727002395</t>
  </si>
  <si>
    <t>171201201</t>
  </si>
  <si>
    <t>Uloženie sypaniny na skládky do 100 m3</t>
  </si>
  <si>
    <t>-238842324</t>
  </si>
  <si>
    <t>180402112</t>
  </si>
  <si>
    <t>Založenie trávnika parkového výsevom na svahu nad 1:5 do 1:2</t>
  </si>
  <si>
    <t>-1983513161</t>
  </si>
  <si>
    <t>0057211200</t>
  </si>
  <si>
    <t>Trávové semeno - parková zmes</t>
  </si>
  <si>
    <t>kg</t>
  </si>
  <si>
    <t>-1768474410</t>
  </si>
  <si>
    <t>182001131</t>
  </si>
  <si>
    <t>Plošná úprava terénu pri nerovnostiach terénu nad 150-200 mm v rovine alebo na svahu do 1:5</t>
  </si>
  <si>
    <t>1868680667</t>
  </si>
  <si>
    <t>184102113</t>
  </si>
  <si>
    <t>Výsadba dreviny s balom v rovine alebo na svahu do 1:5, priemer balu nad 300 do 400 mm</t>
  </si>
  <si>
    <t>1182665227</t>
  </si>
  <si>
    <t>0266205850</t>
  </si>
  <si>
    <t>Tuja západná - Thuja occidentalis ERICOIDES; ihličnatá drevina solitérna, vzpriameno rastúca</t>
  </si>
  <si>
    <t>-830496565</t>
  </si>
  <si>
    <t>184921096</t>
  </si>
  <si>
    <t>Mulčovanie rastlín pri hrúbke mulča nad 100 do 150 mm v rovine alebo na svahu do 1:5</t>
  </si>
  <si>
    <t>1849888490</t>
  </si>
  <si>
    <t>0554151000</t>
  </si>
  <si>
    <t>Mulčovacia kôra</t>
  </si>
  <si>
    <t>-1192751600</t>
  </si>
  <si>
    <t>451577877</t>
  </si>
  <si>
    <t>Podklad pod dlažbu v ploche vodorovnej alebo v sklone do 1:5 hr. od 30 do 100 mm zo štrkopiesku</t>
  </si>
  <si>
    <t>315408127</t>
  </si>
  <si>
    <t>561242213</t>
  </si>
  <si>
    <t>Podklad zo zeminy stabilizovanej cementom CBGM C 1,5/2,0 z mat. nakupovaného hr 140 mm</t>
  </si>
  <si>
    <t>1053979164</t>
  </si>
  <si>
    <t>5833129000</t>
  </si>
  <si>
    <t>Kamenivo ťažené drobné 0-2 a</t>
  </si>
  <si>
    <t>1944921964</t>
  </si>
  <si>
    <t>564861111</t>
  </si>
  <si>
    <t>Podklad zo štrkodrviny s rozprestretím a zhutnením, po zhutnení hr. 200 mm</t>
  </si>
  <si>
    <t>-68849687</t>
  </si>
  <si>
    <t>573111114</t>
  </si>
  <si>
    <t>Postrek živičný infiltračný s posypom kamenivom z asfaltu cestného v množstve 2,00 kg/m2</t>
  </si>
  <si>
    <t>-2053324937</t>
  </si>
  <si>
    <t>573211111</t>
  </si>
  <si>
    <t>Postrek asfaltový spojovací bez posypu kamenivom z asfaltu cestného v množstve od 0,50 do 0,70 kg/m2</t>
  </si>
  <si>
    <t>-121920465</t>
  </si>
  <si>
    <t>577141222</t>
  </si>
  <si>
    <t>Betón asfaltový nemodifik. II.tr. AC 22 L lôžný, po zhutnení hr. 50 mm</t>
  </si>
  <si>
    <t>-2008475365</t>
  </si>
  <si>
    <t>596911214</t>
  </si>
  <si>
    <t>Kladenie bet. dlaždíc hr. 8 cm kom. pre peších veľ. dlaždíc do 0,25 m2 do lôžka nad 20 m2</t>
  </si>
  <si>
    <t>2049841136</t>
  </si>
  <si>
    <t>5921950250</t>
  </si>
  <si>
    <t>Dlažba High value Premac  ALTIKO 16,5x 8,0x8,0 cm SIVÁ</t>
  </si>
  <si>
    <t>208870162</t>
  </si>
  <si>
    <t>597962501</t>
  </si>
  <si>
    <t>Osadenie odvodňovacieho žľabu ACO DRAIN z polymerbetónu s krycím roštom, š. do 20 cm, tr. zaťaž. A 15, B 125 bet.lôžko C 25/30 - VRÁTANE ZAÚSTENIA DO EXISTUJÚCEJ DAŽĎOVAJ KANALIZÁCIE</t>
  </si>
  <si>
    <t>-311752450</t>
  </si>
  <si>
    <t>5923010054</t>
  </si>
  <si>
    <t>Odvodňovací žľab MultiDrain V100S s pozink. ochranou hrany, typ 1, dl. 100cm, ACO obj.č.12301- VRÁTANE POTRUBIA NA ZAÚSTENIE DO EXISTUJÚCEJ DAŽĎOVAJ KANALIZÁCIE</t>
  </si>
  <si>
    <t>70578104</t>
  </si>
  <si>
    <t>917131111</t>
  </si>
  <si>
    <t xml:space="preserve">Osadenie chodník. obrubníka kamen. ležatého bez bočnej opory z betónu prost., C 10/12,5 </t>
  </si>
  <si>
    <t>-2036045138</t>
  </si>
  <si>
    <t>5921954680</t>
  </si>
  <si>
    <t>Premac  OBRUBNÍK ZÁHRADNÝ MOCCA 500x150x50 mm</t>
  </si>
  <si>
    <t>577617842</t>
  </si>
  <si>
    <t>917733111</t>
  </si>
  <si>
    <t xml:space="preserve">Osadenie betón. obrubníka do lôžka z betónu prosteho tr. C 30/37,š.do 400 mm </t>
  </si>
  <si>
    <t>770704712</t>
  </si>
  <si>
    <t>5921954540</t>
  </si>
  <si>
    <t>Premac  OBRUBNÍK CESTNÝ 100x26x15 cm</t>
  </si>
  <si>
    <t>88992743</t>
  </si>
  <si>
    <t>936104211</t>
  </si>
  <si>
    <t xml:space="preserve">Osadenie odpadkového koša do betonovej pätky     </t>
  </si>
  <si>
    <t>-804631236</t>
  </si>
  <si>
    <t>5538168047</t>
  </si>
  <si>
    <t>Odpadkový kôš ECLIPE, telo hliníková zliatina, oceľová nôžka, objem 50l</t>
  </si>
  <si>
    <t>-296986027</t>
  </si>
  <si>
    <t>936124121</t>
  </si>
  <si>
    <t xml:space="preserve">Osadenie parkovej lavičky so zabetonováním nôh </t>
  </si>
  <si>
    <t>-199322490</t>
  </si>
  <si>
    <t>5538168001</t>
  </si>
  <si>
    <t>Parková lavička MIELA konštr.v pohľad. stave hlin. zliatina, sedadlo bez operadla z borovicového dreva, dĺžka 1,8 m</t>
  </si>
  <si>
    <t>1817247331</t>
  </si>
  <si>
    <t>936941131</t>
  </si>
  <si>
    <t>Osadenie reklamnej vitríny, informačného nosiča kotvenými skrutkami bez zabetonovánia nôh na pevný podklad</t>
  </si>
  <si>
    <t>-1617536732</t>
  </si>
  <si>
    <t>5538168621</t>
  </si>
  <si>
    <t>Reklamné vitríny a informačné nosiče INFO, dvojitá, centrálna noha, strieška</t>
  </si>
  <si>
    <t>1244716681</t>
  </si>
  <si>
    <t>-635612204</t>
  </si>
  <si>
    <t>210251001</t>
  </si>
  <si>
    <t>Montáž a dodávka stĺpov  z  LED osvetlením  na  napájaný na fotovoltaický panel, dĺžky do 10 m</t>
  </si>
  <si>
    <t>1060775293</t>
  </si>
  <si>
    <t>1) Súhrnný list stavby</t>
  </si>
  <si>
    <t>2) Rekapitulácia objektov</t>
  </si>
  <si>
    <t>/</t>
  </si>
  <si>
    <t>1) Krycí list rozpočtu</t>
  </si>
  <si>
    <t>2) Rekapitulácia rozpočtu</t>
  </si>
  <si>
    <t>3) Rozpočet</t>
  </si>
  <si>
    <t>Rekapitulácia stavby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</si>
</sst>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_(\$#,##0_);\(\$#,##0\)"/>
    <numFmt numFmtId="173" formatCode="_(\$#,##0_);[Red]\(\$#,##0\)"/>
    <numFmt numFmtId="174" formatCode="_(\$#,##0.00_);\(\$#,##0.00\)"/>
    <numFmt numFmtId="175" formatCode="_(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#,##0.00%"/>
    <numFmt numFmtId="181" formatCode="dd\.mm\.yyyy"/>
    <numFmt numFmtId="182" formatCode="#,##0.00000"/>
    <numFmt numFmtId="183" formatCode="#,##0.000"/>
  </numFmts>
  <fonts count="98">
    <font>
      <sz val="8"/>
      <name val="Trebuchet MS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b/>
      <sz val="16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name val="Trebuchet MS"/>
      <family val="2"/>
    </font>
    <font>
      <b/>
      <sz val="8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color indexed="55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sz val="8"/>
      <color indexed="56"/>
      <name val="Trebuchet MS"/>
      <family val="2"/>
    </font>
    <font>
      <sz val="8"/>
      <color indexed="43"/>
      <name val="Trebuchet MS"/>
      <family val="2"/>
    </font>
    <font>
      <sz val="8"/>
      <color indexed="48"/>
      <name val="Trebuchet MS"/>
      <family val="2"/>
    </font>
    <font>
      <b/>
      <sz val="12"/>
      <color indexed="55"/>
      <name val="Trebuchet MS"/>
      <family val="2"/>
    </font>
    <font>
      <sz val="9"/>
      <color indexed="55"/>
      <name val="Trebuchet MS"/>
      <family val="2"/>
    </font>
    <font>
      <sz val="10"/>
      <color indexed="63"/>
      <name val="Trebuchet MS"/>
      <family val="2"/>
    </font>
    <font>
      <b/>
      <sz val="10"/>
      <color indexed="63"/>
      <name val="Trebuchet MS"/>
      <family val="2"/>
    </font>
    <font>
      <sz val="10"/>
      <color indexed="55"/>
      <name val="Trebuchet MS"/>
      <family val="2"/>
    </font>
    <font>
      <b/>
      <sz val="12"/>
      <color indexed="16"/>
      <name val="Trebuchet MS"/>
      <family val="2"/>
    </font>
    <font>
      <sz val="12"/>
      <color indexed="55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sz val="11"/>
      <color indexed="55"/>
      <name val="Trebuchet MS"/>
      <family val="2"/>
    </font>
    <font>
      <sz val="8"/>
      <color indexed="16"/>
      <name val="Trebuchet MS"/>
      <family val="2"/>
    </font>
    <font>
      <i/>
      <sz val="8"/>
      <color indexed="12"/>
      <name val="Trebuchet MS"/>
      <family val="2"/>
    </font>
    <font>
      <sz val="18"/>
      <color indexed="12"/>
      <name val="Wingdings 2"/>
      <family val="1"/>
    </font>
    <font>
      <sz val="10"/>
      <color indexed="16"/>
      <name val="Trebuchet MS"/>
      <family val="2"/>
    </font>
    <font>
      <u val="single"/>
      <sz val="10"/>
      <color indexed="12"/>
      <name val="Trebuchet MS"/>
      <family val="2"/>
    </font>
    <font>
      <b/>
      <sz val="8"/>
      <color indexed="55"/>
      <name val="Trebuchet MS"/>
      <family val="2"/>
    </font>
    <font>
      <sz val="9"/>
      <color indexed="8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8"/>
      <color rgb="FF969696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FAE682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sz val="10"/>
      <color rgb="FF464646"/>
      <name val="Trebuchet MS"/>
      <family val="2"/>
    </font>
    <font>
      <b/>
      <sz val="10"/>
      <color rgb="FF464646"/>
      <name val="Trebuchet MS"/>
      <family val="2"/>
    </font>
    <font>
      <sz val="10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color rgb="FF969696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i/>
      <sz val="8"/>
      <color rgb="FF0000FF"/>
      <name val="Trebuchet MS"/>
      <family val="2"/>
    </font>
    <font>
      <sz val="18"/>
      <color theme="10"/>
      <name val="Wingdings 2"/>
      <family val="1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8"/>
      <color rgb="FF969696"/>
      <name val="Trebuchet MS"/>
      <family val="2"/>
    </font>
    <font>
      <sz val="9"/>
      <color rgb="FF000000"/>
      <name val="Trebuchet MS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dotted">
        <color rgb="FF000000"/>
      </top>
      <bottom/>
    </border>
    <border>
      <left/>
      <right/>
      <top/>
      <bottom style="dotted">
        <color rgb="FF000000"/>
      </bottom>
    </border>
    <border>
      <left style="dotted">
        <color rgb="FF000000"/>
      </left>
      <right/>
      <top style="dotted">
        <color rgb="FF000000"/>
      </top>
      <bottom style="dotted">
        <color rgb="FF000000"/>
      </bottom>
    </border>
    <border>
      <left/>
      <right/>
      <top style="dotted">
        <color rgb="FF000000"/>
      </top>
      <bottom style="dotted">
        <color rgb="FF000000"/>
      </bottom>
    </border>
    <border>
      <left style="dotted">
        <color rgb="FF969696"/>
      </left>
      <right/>
      <top style="dotted">
        <color rgb="FF969696"/>
      </top>
      <bottom/>
    </border>
    <border>
      <left/>
      <right/>
      <top style="dotted">
        <color rgb="FF969696"/>
      </top>
      <bottom/>
    </border>
    <border>
      <left/>
      <right style="dotted">
        <color rgb="FF969696"/>
      </right>
      <top style="dotted">
        <color rgb="FF969696"/>
      </top>
      <bottom/>
    </border>
    <border>
      <left style="dotted">
        <color rgb="FF969696"/>
      </left>
      <right/>
      <top/>
      <bottom/>
    </border>
    <border>
      <left/>
      <right style="dotted">
        <color rgb="FF969696"/>
      </right>
      <top/>
      <bottom/>
    </border>
    <border>
      <left style="dotted">
        <color rgb="FF969696"/>
      </left>
      <right/>
      <top/>
      <bottom style="dotted">
        <color rgb="FF969696"/>
      </bottom>
    </border>
    <border>
      <left/>
      <right/>
      <top/>
      <bottom style="dotted">
        <color rgb="FF969696"/>
      </bottom>
    </border>
    <border>
      <left/>
      <right style="dotted">
        <color rgb="FF969696"/>
      </right>
      <top/>
      <bottom style="dotted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dotted">
        <color rgb="FF969696"/>
      </left>
      <right/>
      <top style="dotted">
        <color rgb="FF969696"/>
      </top>
      <bottom style="dotted">
        <color rgb="FF969696"/>
      </bottom>
    </border>
    <border>
      <left/>
      <right/>
      <top style="dotted">
        <color rgb="FF969696"/>
      </top>
      <bottom style="dotted">
        <color rgb="FF969696"/>
      </bottom>
    </border>
    <border>
      <left/>
      <right style="dotted">
        <color rgb="FF969696"/>
      </right>
      <top style="dotted">
        <color rgb="FF969696"/>
      </top>
      <bottom style="dotted">
        <color rgb="FF969696"/>
      </bottom>
    </border>
    <border>
      <left style="dotted">
        <color rgb="FF969696"/>
      </left>
      <right style="dotted">
        <color rgb="FF969696"/>
      </right>
      <top style="dotted">
        <color rgb="FF969696"/>
      </top>
      <bottom style="dotted">
        <color rgb="FF969696"/>
      </bottom>
    </border>
    <border>
      <left/>
      <right style="dotted">
        <color rgb="FF000000"/>
      </right>
      <top style="dotted">
        <color rgb="FF000000"/>
      </top>
      <bottom style="dotted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7" fillId="20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1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0" borderId="2" applyNumberFormat="0" applyFill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2" fillId="0" borderId="0" applyNumberFormat="0" applyFill="0" applyBorder="0" applyAlignment="0" applyProtection="0"/>
    <xf numFmtId="0" fontId="63" fillId="22" borderId="0" applyNumberFormat="0" applyBorder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24" borderId="8" applyNumberFormat="0" applyAlignment="0" applyProtection="0"/>
    <xf numFmtId="0" fontId="70" fillId="25" borderId="8" applyNumberFormat="0" applyAlignment="0" applyProtection="0"/>
    <xf numFmtId="0" fontId="71" fillId="25" borderId="9" applyNumberFormat="0" applyAlignment="0" applyProtection="0"/>
    <xf numFmtId="0" fontId="72" fillId="0" borderId="0" applyNumberFormat="0" applyFill="0" applyBorder="0" applyAlignment="0" applyProtection="0"/>
    <xf numFmtId="0" fontId="73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253"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7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5" fillId="0" borderId="0" xfId="0" applyFont="1" applyAlignment="1">
      <alignment vertical="center"/>
    </xf>
    <xf numFmtId="0" fontId="7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7" fillId="0" borderId="0" xfId="0" applyFont="1" applyAlignment="1">
      <alignment/>
    </xf>
    <xf numFmtId="0" fontId="78" fillId="33" borderId="0" xfId="0" applyFont="1" applyFill="1" applyAlignment="1">
      <alignment horizontal="left" vertical="center"/>
    </xf>
    <xf numFmtId="0" fontId="0" fillId="33" borderId="0" xfId="0" applyFont="1" applyFill="1" applyAlignment="1">
      <alignment/>
    </xf>
    <xf numFmtId="0" fontId="78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79" fillId="0" borderId="0" xfId="0" applyFont="1" applyAlignment="1">
      <alignment horizontal="left" vertical="center"/>
    </xf>
    <xf numFmtId="0" fontId="80" fillId="0" borderId="0" xfId="0" applyFont="1" applyAlignment="1">
      <alignment horizontal="left" vertical="center"/>
    </xf>
    <xf numFmtId="0" fontId="81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top"/>
    </xf>
    <xf numFmtId="0" fontId="81" fillId="0" borderId="0" xfId="0" applyFont="1" applyBorder="1" applyAlignment="1">
      <alignment horizontal="left" vertical="center"/>
    </xf>
    <xf numFmtId="0" fontId="4" fillId="23" borderId="0" xfId="0" applyFont="1" applyFill="1" applyBorder="1" applyAlignment="1" applyProtection="1">
      <alignment horizontal="left" vertical="center"/>
      <protection locked="0"/>
    </xf>
    <xf numFmtId="49" fontId="4" fillId="2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15" xfId="0" applyFont="1" applyBorder="1" applyAlignment="1">
      <alignment/>
    </xf>
    <xf numFmtId="0" fontId="82" fillId="0" borderId="0" xfId="0" applyFont="1" applyBorder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9" fillId="0" borderId="16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74" fillId="0" borderId="13" xfId="0" applyFont="1" applyBorder="1" applyAlignment="1">
      <alignment vertical="center"/>
    </xf>
    <xf numFmtId="0" fontId="74" fillId="0" borderId="0" xfId="0" applyFont="1" applyBorder="1" applyAlignment="1">
      <alignment vertical="center"/>
    </xf>
    <xf numFmtId="0" fontId="74" fillId="0" borderId="0" xfId="0" applyFont="1" applyBorder="1" applyAlignment="1">
      <alignment horizontal="left" vertical="center"/>
    </xf>
    <xf numFmtId="180" fontId="74" fillId="0" borderId="0" xfId="0" applyNumberFormat="1" applyFont="1" applyBorder="1" applyAlignment="1">
      <alignment vertical="center"/>
    </xf>
    <xf numFmtId="0" fontId="74" fillId="0" borderId="0" xfId="0" applyFont="1" applyBorder="1" applyAlignment="1">
      <alignment horizontal="center" vertical="center"/>
    </xf>
    <xf numFmtId="0" fontId="74" fillId="0" borderId="14" xfId="0" applyFont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0" fontId="5" fillId="34" borderId="17" xfId="0" applyFont="1" applyFill="1" applyBorder="1" applyAlignment="1">
      <alignment horizontal="left" vertical="center"/>
    </xf>
    <xf numFmtId="0" fontId="0" fillId="34" borderId="18" xfId="0" applyFont="1" applyFill="1" applyBorder="1" applyAlignment="1">
      <alignment vertical="center"/>
    </xf>
    <xf numFmtId="0" fontId="5" fillId="34" borderId="18" xfId="0" applyFont="1" applyFill="1" applyBorder="1" applyAlignment="1">
      <alignment horizontal="center" vertical="center"/>
    </xf>
    <xf numFmtId="0" fontId="83" fillId="0" borderId="19" xfId="0" applyFont="1" applyBorder="1" applyAlignment="1">
      <alignment horizontal="left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84" fillId="0" borderId="24" xfId="0" applyFont="1" applyBorder="1" applyAlignment="1">
      <alignment horizontal="left" vertical="center"/>
    </xf>
    <xf numFmtId="0" fontId="0" fillId="0" borderId="25" xfId="0" applyFont="1" applyBorder="1" applyAlignment="1">
      <alignment vertical="center"/>
    </xf>
    <xf numFmtId="0" fontId="84" fillId="0" borderId="25" xfId="0" applyFont="1" applyBorder="1" applyAlignment="1">
      <alignment horizontal="left"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81" fontId="4" fillId="0" borderId="0" xfId="0" applyNumberFormat="1" applyFont="1" applyBorder="1" applyAlignment="1">
      <alignment horizontal="left" vertical="center"/>
    </xf>
    <xf numFmtId="0" fontId="0" fillId="0" borderId="23" xfId="0" applyFont="1" applyBorder="1" applyAlignment="1">
      <alignment vertical="center"/>
    </xf>
    <xf numFmtId="0" fontId="0" fillId="35" borderId="18" xfId="0" applyFont="1" applyFill="1" applyBorder="1" applyAlignment="1">
      <alignment vertical="center"/>
    </xf>
    <xf numFmtId="0" fontId="81" fillId="0" borderId="30" xfId="0" applyFont="1" applyBorder="1" applyAlignment="1">
      <alignment horizontal="center" vertical="center" wrapText="1"/>
    </xf>
    <xf numFmtId="0" fontId="81" fillId="0" borderId="31" xfId="0" applyFont="1" applyBorder="1" applyAlignment="1">
      <alignment horizontal="center" vertical="center" wrapText="1"/>
    </xf>
    <xf numFmtId="0" fontId="81" fillId="0" borderId="32" xfId="0" applyFont="1" applyBorder="1" applyAlignment="1">
      <alignment horizontal="center" vertical="center" wrapText="1"/>
    </xf>
    <xf numFmtId="0" fontId="0" fillId="0" borderId="19" xfId="0" applyFont="1" applyBorder="1" applyAlignment="1">
      <alignment vertical="center"/>
    </xf>
    <xf numFmtId="0" fontId="85" fillId="0" borderId="0" xfId="0" applyFont="1" applyBorder="1" applyAlignment="1">
      <alignment horizontal="left" vertical="center"/>
    </xf>
    <xf numFmtId="0" fontId="85" fillId="0" borderId="0" xfId="0" applyFont="1" applyBorder="1" applyAlignment="1">
      <alignment vertical="center"/>
    </xf>
    <xf numFmtId="4" fontId="86" fillId="0" borderId="22" xfId="0" applyNumberFormat="1" applyFont="1" applyBorder="1" applyAlignment="1">
      <alignment vertical="center"/>
    </xf>
    <xf numFmtId="4" fontId="86" fillId="0" borderId="0" xfId="0" applyNumberFormat="1" applyFont="1" applyBorder="1" applyAlignment="1">
      <alignment vertical="center"/>
    </xf>
    <xf numFmtId="182" fontId="86" fillId="0" borderId="0" xfId="0" applyNumberFormat="1" applyFont="1" applyBorder="1" applyAlignment="1">
      <alignment vertical="center"/>
    </xf>
    <xf numFmtId="4" fontId="86" fillId="0" borderId="23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6" fillId="0" borderId="13" xfId="0" applyFont="1" applyBorder="1" applyAlignment="1">
      <alignment vertical="center"/>
    </xf>
    <xf numFmtId="0" fontId="87" fillId="0" borderId="0" xfId="0" applyFont="1" applyBorder="1" applyAlignment="1">
      <alignment vertical="center"/>
    </xf>
    <xf numFmtId="0" fontId="88" fillId="0" borderId="0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4" fontId="89" fillId="0" borderId="22" xfId="0" applyNumberFormat="1" applyFont="1" applyBorder="1" applyAlignment="1">
      <alignment vertical="center"/>
    </xf>
    <xf numFmtId="4" fontId="89" fillId="0" borderId="0" xfId="0" applyNumberFormat="1" applyFont="1" applyBorder="1" applyAlignment="1">
      <alignment vertical="center"/>
    </xf>
    <xf numFmtId="182" fontId="89" fillId="0" borderId="0" xfId="0" applyNumberFormat="1" applyFont="1" applyBorder="1" applyAlignment="1">
      <alignment vertical="center"/>
    </xf>
    <xf numFmtId="4" fontId="89" fillId="0" borderId="23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89" fillId="0" borderId="24" xfId="0" applyNumberFormat="1" applyFont="1" applyBorder="1" applyAlignment="1">
      <alignment vertical="center"/>
    </xf>
    <xf numFmtId="4" fontId="89" fillId="0" borderId="25" xfId="0" applyNumberFormat="1" applyFont="1" applyBorder="1" applyAlignment="1">
      <alignment vertical="center"/>
    </xf>
    <xf numFmtId="182" fontId="89" fillId="0" borderId="25" xfId="0" applyNumberFormat="1" applyFont="1" applyBorder="1" applyAlignment="1">
      <alignment vertical="center"/>
    </xf>
    <xf numFmtId="4" fontId="89" fillId="0" borderId="26" xfId="0" applyNumberFormat="1" applyFont="1" applyBorder="1" applyAlignment="1">
      <alignment vertical="center"/>
    </xf>
    <xf numFmtId="0" fontId="76" fillId="0" borderId="0" xfId="0" applyFont="1" applyBorder="1" applyAlignment="1">
      <alignment horizontal="left" vertical="center"/>
    </xf>
    <xf numFmtId="180" fontId="84" fillId="23" borderId="19" xfId="0" applyNumberFormat="1" applyFont="1" applyFill="1" applyBorder="1" applyAlignment="1" applyProtection="1">
      <alignment horizontal="center" vertical="center"/>
      <protection locked="0"/>
    </xf>
    <xf numFmtId="0" fontId="84" fillId="23" borderId="20" xfId="0" applyFont="1" applyFill="1" applyBorder="1" applyAlignment="1" applyProtection="1">
      <alignment horizontal="center" vertical="center"/>
      <protection locked="0"/>
    </xf>
    <xf numFmtId="4" fontId="84" fillId="0" borderId="21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180" fontId="84" fillId="23" borderId="22" xfId="0" applyNumberFormat="1" applyFont="1" applyFill="1" applyBorder="1" applyAlignment="1" applyProtection="1">
      <alignment horizontal="center" vertical="center"/>
      <protection locked="0"/>
    </xf>
    <xf numFmtId="0" fontId="84" fillId="23" borderId="0" xfId="0" applyFont="1" applyFill="1" applyBorder="1" applyAlignment="1" applyProtection="1">
      <alignment horizontal="center" vertical="center"/>
      <protection locked="0"/>
    </xf>
    <xf numFmtId="4" fontId="84" fillId="0" borderId="23" xfId="0" applyNumberFormat="1" applyFont="1" applyBorder="1" applyAlignment="1">
      <alignment vertical="center"/>
    </xf>
    <xf numFmtId="180" fontId="84" fillId="23" borderId="24" xfId="0" applyNumberFormat="1" applyFont="1" applyFill="1" applyBorder="1" applyAlignment="1" applyProtection="1">
      <alignment horizontal="center" vertical="center"/>
      <protection locked="0"/>
    </xf>
    <xf numFmtId="0" fontId="84" fillId="23" borderId="25" xfId="0" applyFont="1" applyFill="1" applyBorder="1" applyAlignment="1" applyProtection="1">
      <alignment horizontal="center" vertical="center"/>
      <protection locked="0"/>
    </xf>
    <xf numFmtId="4" fontId="84" fillId="0" borderId="26" xfId="0" applyNumberFormat="1" applyFont="1" applyBorder="1" applyAlignment="1">
      <alignment vertical="center"/>
    </xf>
    <xf numFmtId="0" fontId="85" fillId="35" borderId="0" xfId="0" applyFont="1" applyFill="1" applyBorder="1" applyAlignment="1">
      <alignment horizontal="left" vertical="center"/>
    </xf>
    <xf numFmtId="0" fontId="0" fillId="35" borderId="0" xfId="0" applyFont="1" applyFill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74" fillId="0" borderId="0" xfId="0" applyFont="1" applyBorder="1" applyAlignment="1">
      <alignment horizontal="right" vertical="center"/>
    </xf>
    <xf numFmtId="0" fontId="5" fillId="35" borderId="17" xfId="0" applyFont="1" applyFill="1" applyBorder="1" applyAlignment="1">
      <alignment horizontal="left" vertical="center"/>
    </xf>
    <xf numFmtId="0" fontId="5" fillId="35" borderId="18" xfId="0" applyFont="1" applyFill="1" applyBorder="1" applyAlignment="1">
      <alignment horizontal="right" vertical="center"/>
    </xf>
    <xf numFmtId="0" fontId="5" fillId="35" borderId="18" xfId="0" applyFont="1" applyFill="1" applyBorder="1" applyAlignment="1">
      <alignment horizontal="center" vertical="center"/>
    </xf>
    <xf numFmtId="0" fontId="90" fillId="0" borderId="0" xfId="0" applyFont="1" applyBorder="1" applyAlignment="1">
      <alignment horizontal="left" vertical="center"/>
    </xf>
    <xf numFmtId="0" fontId="75" fillId="0" borderId="13" xfId="0" applyFont="1" applyBorder="1" applyAlignment="1">
      <alignment vertical="center"/>
    </xf>
    <xf numFmtId="0" fontId="75" fillId="0" borderId="0" xfId="0" applyFont="1" applyBorder="1" applyAlignment="1">
      <alignment vertical="center"/>
    </xf>
    <xf numFmtId="0" fontId="75" fillId="0" borderId="0" xfId="0" applyFont="1" applyBorder="1" applyAlignment="1">
      <alignment horizontal="left" vertical="center"/>
    </xf>
    <xf numFmtId="0" fontId="75" fillId="0" borderId="14" xfId="0" applyFont="1" applyBorder="1" applyAlignment="1">
      <alignment vertical="center"/>
    </xf>
    <xf numFmtId="0" fontId="76" fillId="0" borderId="13" xfId="0" applyFont="1" applyBorder="1" applyAlignment="1">
      <alignment vertical="center"/>
    </xf>
    <xf numFmtId="0" fontId="76" fillId="0" borderId="0" xfId="0" applyFont="1" applyBorder="1" applyAlignment="1">
      <alignment vertical="center"/>
    </xf>
    <xf numFmtId="0" fontId="76" fillId="0" borderId="14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81" fillId="0" borderId="33" xfId="0" applyFont="1" applyBorder="1" applyAlignment="1">
      <alignment horizontal="center" vertical="center"/>
    </xf>
    <xf numFmtId="0" fontId="0" fillId="0" borderId="13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/>
    </xf>
    <xf numFmtId="0" fontId="84" fillId="0" borderId="23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76" fillId="0" borderId="0" xfId="0" applyFont="1" applyBorder="1" applyAlignment="1" applyProtection="1">
      <alignment horizontal="left"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84" fillId="0" borderId="26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>
      <alignment horizontal="center" vertical="center" wrapText="1"/>
    </xf>
    <xf numFmtId="0" fontId="4" fillId="35" borderId="30" xfId="0" applyFont="1" applyFill="1" applyBorder="1" applyAlignment="1">
      <alignment horizontal="center" vertical="center" wrapText="1"/>
    </xf>
    <xf numFmtId="0" fontId="4" fillId="35" borderId="31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182" fontId="91" fillId="0" borderId="20" xfId="0" applyNumberFormat="1" applyFont="1" applyBorder="1" applyAlignment="1">
      <alignment/>
    </xf>
    <xf numFmtId="182" fontId="91" fillId="0" borderId="21" xfId="0" applyNumberFormat="1" applyFont="1" applyBorder="1" applyAlignment="1">
      <alignment/>
    </xf>
    <xf numFmtId="183" fontId="12" fillId="0" borderId="0" xfId="0" applyNumberFormat="1" applyFont="1" applyAlignment="1">
      <alignment vertical="center"/>
    </xf>
    <xf numFmtId="0" fontId="77" fillId="0" borderId="13" xfId="0" applyFont="1" applyBorder="1" applyAlignment="1">
      <alignment/>
    </xf>
    <xf numFmtId="0" fontId="77" fillId="0" borderId="0" xfId="0" applyFont="1" applyBorder="1" applyAlignment="1">
      <alignment/>
    </xf>
    <xf numFmtId="0" fontId="75" fillId="0" borderId="0" xfId="0" applyFont="1" applyBorder="1" applyAlignment="1">
      <alignment horizontal="left"/>
    </xf>
    <xf numFmtId="0" fontId="77" fillId="0" borderId="14" xfId="0" applyFont="1" applyBorder="1" applyAlignment="1">
      <alignment/>
    </xf>
    <xf numFmtId="0" fontId="77" fillId="0" borderId="22" xfId="0" applyFont="1" applyBorder="1" applyAlignment="1">
      <alignment/>
    </xf>
    <xf numFmtId="182" fontId="77" fillId="0" borderId="0" xfId="0" applyNumberFormat="1" applyFont="1" applyBorder="1" applyAlignment="1">
      <alignment/>
    </xf>
    <xf numFmtId="182" fontId="77" fillId="0" borderId="23" xfId="0" applyNumberFormat="1" applyFont="1" applyBorder="1" applyAlignment="1">
      <alignment/>
    </xf>
    <xf numFmtId="0" fontId="77" fillId="0" borderId="0" xfId="0" applyFont="1" applyAlignment="1">
      <alignment horizontal="left"/>
    </xf>
    <xf numFmtId="0" fontId="77" fillId="0" borderId="0" xfId="0" applyFont="1" applyAlignment="1">
      <alignment horizontal="center"/>
    </xf>
    <xf numFmtId="183" fontId="77" fillId="0" borderId="0" xfId="0" applyNumberFormat="1" applyFont="1" applyAlignment="1">
      <alignment vertical="center"/>
    </xf>
    <xf numFmtId="0" fontId="76" fillId="0" borderId="0" xfId="0" applyFont="1" applyBorder="1" applyAlignment="1">
      <alignment horizontal="left"/>
    </xf>
    <xf numFmtId="0" fontId="0" fillId="0" borderId="33" xfId="0" applyFont="1" applyBorder="1" applyAlignment="1" applyProtection="1">
      <alignment horizontal="center" vertical="center"/>
      <protection/>
    </xf>
    <xf numFmtId="49" fontId="0" fillId="0" borderId="33" xfId="0" applyNumberFormat="1" applyFont="1" applyBorder="1" applyAlignment="1" applyProtection="1">
      <alignment horizontal="left" vertical="center" wrapText="1"/>
      <protection/>
    </xf>
    <xf numFmtId="0" fontId="0" fillId="0" borderId="33" xfId="0" applyFont="1" applyBorder="1" applyAlignment="1" applyProtection="1">
      <alignment horizontal="center" vertical="center" wrapText="1"/>
      <protection/>
    </xf>
    <xf numFmtId="183" fontId="0" fillId="0" borderId="33" xfId="0" applyNumberFormat="1" applyFont="1" applyBorder="1" applyAlignment="1" applyProtection="1">
      <alignment vertical="center"/>
      <protection/>
    </xf>
    <xf numFmtId="0" fontId="74" fillId="23" borderId="33" xfId="0" applyFont="1" applyFill="1" applyBorder="1" applyAlignment="1" applyProtection="1">
      <alignment horizontal="left" vertical="center"/>
      <protection locked="0"/>
    </xf>
    <xf numFmtId="182" fontId="74" fillId="0" borderId="0" xfId="0" applyNumberFormat="1" applyFont="1" applyBorder="1" applyAlignment="1">
      <alignment vertical="center"/>
    </xf>
    <xf numFmtId="182" fontId="74" fillId="0" borderId="23" xfId="0" applyNumberFormat="1" applyFont="1" applyBorder="1" applyAlignment="1">
      <alignment vertical="center"/>
    </xf>
    <xf numFmtId="183" fontId="0" fillId="0" borderId="0" xfId="0" applyNumberFormat="1" applyFont="1" applyAlignment="1">
      <alignment vertical="center"/>
    </xf>
    <xf numFmtId="0" fontId="92" fillId="0" borderId="33" xfId="0" applyFont="1" applyBorder="1" applyAlignment="1" applyProtection="1">
      <alignment horizontal="center" vertical="center"/>
      <protection/>
    </xf>
    <xf numFmtId="49" fontId="92" fillId="0" borderId="33" xfId="0" applyNumberFormat="1" applyFont="1" applyBorder="1" applyAlignment="1" applyProtection="1">
      <alignment horizontal="left" vertical="center" wrapText="1"/>
      <protection/>
    </xf>
    <xf numFmtId="0" fontId="92" fillId="0" borderId="33" xfId="0" applyFont="1" applyBorder="1" applyAlignment="1" applyProtection="1">
      <alignment horizontal="center" vertical="center" wrapText="1"/>
      <protection/>
    </xf>
    <xf numFmtId="183" fontId="92" fillId="0" borderId="33" xfId="0" applyNumberFormat="1" applyFont="1" applyBorder="1" applyAlignment="1" applyProtection="1">
      <alignment vertical="center"/>
      <protection/>
    </xf>
    <xf numFmtId="0" fontId="0" fillId="0" borderId="24" xfId="0" applyFont="1" applyBorder="1" applyAlignment="1">
      <alignment vertical="center"/>
    </xf>
    <xf numFmtId="0" fontId="93" fillId="0" borderId="0" xfId="36" applyFont="1" applyAlignment="1">
      <alignment horizontal="center" vertical="center"/>
    </xf>
    <xf numFmtId="0" fontId="78" fillId="33" borderId="0" xfId="0" applyFont="1" applyFill="1" applyAlignment="1" applyProtection="1">
      <alignment horizontal="left" vertical="center"/>
      <protection/>
    </xf>
    <xf numFmtId="0" fontId="8" fillId="33" borderId="0" xfId="0" applyFont="1" applyFill="1" applyAlignment="1" applyProtection="1">
      <alignment vertical="center"/>
      <protection/>
    </xf>
    <xf numFmtId="0" fontId="94" fillId="33" borderId="0" xfId="0" applyFont="1" applyFill="1" applyAlignment="1" applyProtection="1">
      <alignment horizontal="left" vertical="center"/>
      <protection/>
    </xf>
    <xf numFmtId="0" fontId="95" fillId="33" borderId="0" xfId="36" applyFont="1" applyFill="1" applyAlignment="1" applyProtection="1">
      <alignment vertical="center"/>
      <protection/>
    </xf>
    <xf numFmtId="0" fontId="0" fillId="33" borderId="0" xfId="0" applyFont="1" applyFill="1" applyAlignment="1" applyProtection="1">
      <alignment/>
      <protection/>
    </xf>
    <xf numFmtId="0" fontId="79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96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74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top" wrapText="1"/>
    </xf>
    <xf numFmtId="49" fontId="4" fillId="23" borderId="0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horizontal="left" vertical="center" wrapText="1"/>
    </xf>
    <xf numFmtId="4" fontId="8" fillId="0" borderId="0" xfId="0" applyNumberFormat="1" applyFont="1" applyBorder="1" applyAlignment="1">
      <alignment vertical="center"/>
    </xf>
    <xf numFmtId="4" fontId="9" fillId="0" borderId="16" xfId="0" applyNumberFormat="1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180" fontId="74" fillId="0" borderId="0" xfId="0" applyNumberFormat="1" applyFont="1" applyBorder="1" applyAlignment="1">
      <alignment vertical="center"/>
    </xf>
    <xf numFmtId="0" fontId="74" fillId="0" borderId="0" xfId="0" applyFont="1" applyBorder="1" applyAlignment="1">
      <alignment vertical="center"/>
    </xf>
    <xf numFmtId="4" fontId="96" fillId="0" borderId="0" xfId="0" applyNumberFormat="1" applyFont="1" applyBorder="1" applyAlignment="1">
      <alignment vertical="center"/>
    </xf>
    <xf numFmtId="0" fontId="5" fillId="34" borderId="18" xfId="0" applyFont="1" applyFill="1" applyBorder="1" applyAlignment="1">
      <alignment horizontal="left" vertical="center"/>
    </xf>
    <xf numFmtId="0" fontId="0" fillId="34" borderId="18" xfId="0" applyFont="1" applyFill="1" applyBorder="1" applyAlignment="1">
      <alignment vertical="center"/>
    </xf>
    <xf numFmtId="4" fontId="5" fillId="34" borderId="18" xfId="0" applyNumberFormat="1" applyFont="1" applyFill="1" applyBorder="1" applyAlignment="1">
      <alignment vertical="center"/>
    </xf>
    <xf numFmtId="0" fontId="0" fillId="34" borderId="34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86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4" fillId="35" borderId="17" xfId="0" applyFont="1" applyFill="1" applyBorder="1" applyAlignment="1">
      <alignment horizontal="center" vertical="center"/>
    </xf>
    <xf numFmtId="0" fontId="0" fillId="35" borderId="18" xfId="0" applyFont="1" applyFill="1" applyBorder="1" applyAlignment="1">
      <alignment vertical="center"/>
    </xf>
    <xf numFmtId="0" fontId="4" fillId="35" borderId="18" xfId="0" applyFont="1" applyFill="1" applyBorder="1" applyAlignment="1">
      <alignment horizontal="center" vertical="center"/>
    </xf>
    <xf numFmtId="0" fontId="0" fillId="35" borderId="34" xfId="0" applyFont="1" applyFill="1" applyBorder="1" applyAlignment="1">
      <alignment vertical="center"/>
    </xf>
    <xf numFmtId="4" fontId="88" fillId="0" borderId="0" xfId="0" applyNumberFormat="1" applyFont="1" applyBorder="1" applyAlignment="1">
      <alignment vertical="center"/>
    </xf>
    <xf numFmtId="0" fontId="88" fillId="0" borderId="0" xfId="0" applyFont="1" applyBorder="1" applyAlignment="1">
      <alignment vertical="center"/>
    </xf>
    <xf numFmtId="0" fontId="87" fillId="0" borderId="0" xfId="0" applyFont="1" applyBorder="1" applyAlignment="1">
      <alignment horizontal="left" vertical="center" wrapText="1"/>
    </xf>
    <xf numFmtId="4" fontId="76" fillId="23" borderId="0" xfId="0" applyNumberFormat="1" applyFont="1" applyFill="1" applyBorder="1" applyAlignment="1" applyProtection="1">
      <alignment vertical="center"/>
      <protection locked="0"/>
    </xf>
    <xf numFmtId="4" fontId="76" fillId="0" borderId="0" xfId="0" applyNumberFormat="1" applyFont="1" applyBorder="1" applyAlignment="1">
      <alignment vertical="center"/>
    </xf>
    <xf numFmtId="0" fontId="76" fillId="23" borderId="0" xfId="0" applyFont="1" applyFill="1" applyBorder="1" applyAlignment="1" applyProtection="1">
      <alignment horizontal="left" vertical="center"/>
      <protection locked="0"/>
    </xf>
    <xf numFmtId="4" fontId="85" fillId="35" borderId="0" xfId="0" applyNumberFormat="1" applyFont="1" applyFill="1" applyBorder="1" applyAlignment="1">
      <alignment vertical="center"/>
    </xf>
    <xf numFmtId="0" fontId="79" fillId="36" borderId="0" xfId="0" applyFont="1" applyFill="1" applyAlignment="1">
      <alignment horizontal="center" vertical="center"/>
    </xf>
    <xf numFmtId="4" fontId="85" fillId="0" borderId="0" xfId="0" applyNumberFormat="1" applyFont="1" applyBorder="1" applyAlignment="1">
      <alignment horizontal="right" vertical="center"/>
    </xf>
    <xf numFmtId="4" fontId="85" fillId="0" borderId="0" xfId="0" applyNumberFormat="1" applyFont="1" applyBorder="1" applyAlignment="1">
      <alignment vertical="center"/>
    </xf>
    <xf numFmtId="0" fontId="81" fillId="0" borderId="0" xfId="0" applyFont="1" applyBorder="1" applyAlignment="1">
      <alignment horizontal="left" vertical="center" wrapText="1"/>
    </xf>
    <xf numFmtId="181" fontId="4" fillId="23" borderId="0" xfId="0" applyNumberFormat="1" applyFont="1" applyFill="1" applyBorder="1" applyAlignment="1" applyProtection="1">
      <alignment horizontal="left" vertical="center"/>
      <protection locked="0"/>
    </xf>
    <xf numFmtId="0" fontId="4" fillId="23" borderId="0" xfId="0" applyFont="1" applyFill="1" applyBorder="1" applyAlignment="1" applyProtection="1">
      <alignment horizontal="left" vertical="center"/>
      <protection locked="0"/>
    </xf>
    <xf numFmtId="4" fontId="9" fillId="0" borderId="0" xfId="0" applyNumberFormat="1" applyFont="1" applyBorder="1" applyAlignment="1">
      <alignment vertical="center"/>
    </xf>
    <xf numFmtId="4" fontId="74" fillId="0" borderId="0" xfId="0" applyNumberFormat="1" applyFont="1" applyBorder="1" applyAlignment="1">
      <alignment vertical="center"/>
    </xf>
    <xf numFmtId="4" fontId="5" fillId="35" borderId="18" xfId="0" applyNumberFormat="1" applyFont="1" applyFill="1" applyBorder="1" applyAlignment="1">
      <alignment vertical="center"/>
    </xf>
    <xf numFmtId="181" fontId="4" fillId="0" borderId="0" xfId="0" applyNumberFormat="1" applyFont="1" applyBorder="1" applyAlignment="1">
      <alignment horizontal="left" vertical="center"/>
    </xf>
    <xf numFmtId="0" fontId="4" fillId="35" borderId="0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vertical="center"/>
    </xf>
    <xf numFmtId="4" fontId="75" fillId="0" borderId="0" xfId="0" applyNumberFormat="1" applyFont="1" applyBorder="1" applyAlignment="1">
      <alignment vertical="center"/>
    </xf>
    <xf numFmtId="0" fontId="75" fillId="0" borderId="0" xfId="0" applyFont="1" applyBorder="1" applyAlignment="1">
      <alignment vertical="center"/>
    </xf>
    <xf numFmtId="0" fontId="76" fillId="0" borderId="0" xfId="0" applyFont="1" applyBorder="1" applyAlignment="1">
      <alignment vertical="center"/>
    </xf>
    <xf numFmtId="4" fontId="90" fillId="0" borderId="0" xfId="0" applyNumberFormat="1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4" fillId="35" borderId="31" xfId="0" applyFont="1" applyFill="1" applyBorder="1" applyAlignment="1">
      <alignment horizontal="center" vertical="center" wrapText="1"/>
    </xf>
    <xf numFmtId="0" fontId="0" fillId="35" borderId="31" xfId="0" applyFont="1" applyFill="1" applyBorder="1" applyAlignment="1">
      <alignment horizontal="center" vertical="center" wrapText="1"/>
    </xf>
    <xf numFmtId="0" fontId="97" fillId="35" borderId="31" xfId="0" applyFont="1" applyFill="1" applyBorder="1" applyAlignment="1">
      <alignment horizontal="center" vertical="center" wrapText="1"/>
    </xf>
    <xf numFmtId="0" fontId="0" fillId="35" borderId="32" xfId="0" applyFont="1" applyFill="1" applyBorder="1" applyAlignment="1">
      <alignment horizontal="center" vertical="center" wrapText="1"/>
    </xf>
    <xf numFmtId="0" fontId="0" fillId="0" borderId="33" xfId="0" applyFont="1" applyBorder="1" applyAlignment="1" applyProtection="1">
      <alignment horizontal="left" vertical="center" wrapText="1"/>
      <protection/>
    </xf>
    <xf numFmtId="0" fontId="0" fillId="0" borderId="33" xfId="0" applyFont="1" applyBorder="1" applyAlignment="1" applyProtection="1">
      <alignment vertical="center"/>
      <protection/>
    </xf>
    <xf numFmtId="183" fontId="0" fillId="23" borderId="33" xfId="0" applyNumberFormat="1" applyFont="1" applyFill="1" applyBorder="1" applyAlignment="1" applyProtection="1">
      <alignment vertical="center"/>
      <protection locked="0"/>
    </xf>
    <xf numFmtId="183" fontId="0" fillId="0" borderId="33" xfId="0" applyNumberFormat="1" applyFont="1" applyBorder="1" applyAlignment="1" applyProtection="1">
      <alignment vertical="center"/>
      <protection/>
    </xf>
    <xf numFmtId="183" fontId="85" fillId="0" borderId="20" xfId="0" applyNumberFormat="1" applyFont="1" applyBorder="1" applyAlignment="1">
      <alignment/>
    </xf>
    <xf numFmtId="183" fontId="5" fillId="0" borderId="20" xfId="0" applyNumberFormat="1" applyFont="1" applyBorder="1" applyAlignment="1">
      <alignment vertical="center"/>
    </xf>
    <xf numFmtId="183" fontId="75" fillId="0" borderId="0" xfId="0" applyNumberFormat="1" applyFont="1" applyBorder="1" applyAlignment="1">
      <alignment/>
    </xf>
    <xf numFmtId="183" fontId="75" fillId="0" borderId="0" xfId="0" applyNumberFormat="1" applyFont="1" applyBorder="1" applyAlignment="1">
      <alignment vertical="center"/>
    </xf>
    <xf numFmtId="183" fontId="76" fillId="0" borderId="25" xfId="0" applyNumberFormat="1" applyFont="1" applyBorder="1" applyAlignment="1">
      <alignment/>
    </xf>
    <xf numFmtId="183" fontId="76" fillId="0" borderId="25" xfId="0" applyNumberFormat="1" applyFont="1" applyBorder="1" applyAlignment="1">
      <alignment vertical="center"/>
    </xf>
    <xf numFmtId="0" fontId="92" fillId="0" borderId="33" xfId="0" applyFont="1" applyBorder="1" applyAlignment="1" applyProtection="1">
      <alignment horizontal="left" vertical="center" wrapText="1"/>
      <protection/>
    </xf>
    <xf numFmtId="0" fontId="92" fillId="0" borderId="33" xfId="0" applyFont="1" applyBorder="1" applyAlignment="1" applyProtection="1">
      <alignment vertical="center"/>
      <protection/>
    </xf>
    <xf numFmtId="183" fontId="92" fillId="23" borderId="33" xfId="0" applyNumberFormat="1" applyFont="1" applyFill="1" applyBorder="1" applyAlignment="1" applyProtection="1">
      <alignment vertical="center"/>
      <protection locked="0"/>
    </xf>
    <xf numFmtId="183" fontId="92" fillId="0" borderId="33" xfId="0" applyNumberFormat="1" applyFont="1" applyBorder="1" applyAlignment="1" applyProtection="1">
      <alignment vertical="center"/>
      <protection/>
    </xf>
    <xf numFmtId="183" fontId="76" fillId="0" borderId="31" xfId="0" applyNumberFormat="1" applyFont="1" applyBorder="1" applyAlignment="1">
      <alignment/>
    </xf>
    <xf numFmtId="183" fontId="76" fillId="0" borderId="31" xfId="0" applyNumberFormat="1" applyFont="1" applyBorder="1" applyAlignment="1">
      <alignment vertical="center"/>
    </xf>
    <xf numFmtId="183" fontId="75" fillId="0" borderId="20" xfId="0" applyNumberFormat="1" applyFont="1" applyBorder="1" applyAlignment="1">
      <alignment/>
    </xf>
    <xf numFmtId="183" fontId="75" fillId="0" borderId="20" xfId="0" applyNumberFormat="1" applyFont="1" applyBorder="1" applyAlignment="1">
      <alignment vertical="center"/>
    </xf>
    <xf numFmtId="0" fontId="95" fillId="33" borderId="0" xfId="36" applyFont="1" applyFill="1" applyAlignment="1" applyProtection="1">
      <alignment horizontal="center" vertical="center"/>
      <protection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CenkrosData\System\Temp\rad6BA16.tmp" TargetMode="External" /><Relationship Id="rId2" Type="http://schemas.openxmlformats.org/officeDocument/2006/relationships/hyperlink" Target="http://www.kros.sk/11138" TargetMode="External" /><Relationship Id="rId3" Type="http://schemas.openxmlformats.org/officeDocument/2006/relationships/hyperlink" Target="http://www.kros.sk/11138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CenkrosData\System\Temp\rad9E0CD.tmp" TargetMode="External" /><Relationship Id="rId2" Type="http://schemas.openxmlformats.org/officeDocument/2006/relationships/hyperlink" Target="http://www.kros.sk/11138" TargetMode="External" /><Relationship Id="rId3" Type="http://schemas.openxmlformats.org/officeDocument/2006/relationships/hyperlink" Target="http://www.kros.sk/11138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CenkrosData\System\Temp\rad7E4D0.tmp" TargetMode="External" /><Relationship Id="rId2" Type="http://schemas.openxmlformats.org/officeDocument/2006/relationships/hyperlink" Target="http://www.kros.sk/11138" TargetMode="External" /><Relationship Id="rId3" Type="http://schemas.openxmlformats.org/officeDocument/2006/relationships/hyperlink" Target="http://www.kros.sk/11138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" name="Obrázok 2" descr="C:\CenkrosData\System\Temp\rad6BA16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Obrázok 2" descr="C:\CenkrosData\System\Temp\rad9E0CD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Obrázok 2" descr="C:\CenkrosData\System\Temp\rad7E4D0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98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N8" sqref="AN8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5" style="0" customWidth="1"/>
    <col min="34" max="34" width="3.33203125" style="0" customWidth="1"/>
    <col min="35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.66796875" style="0" customWidth="1"/>
    <col min="44" max="44" width="13.66015625" style="0" customWidth="1"/>
    <col min="45" max="46" width="25.83203125" style="0" hidden="1" customWidth="1"/>
    <col min="47" max="47" width="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89" width="9.33203125" style="0" hidden="1" customWidth="1"/>
  </cols>
  <sheetData>
    <row r="1" spans="1:73" ht="21" customHeight="1">
      <c r="A1" s="169" t="s">
        <v>0</v>
      </c>
      <c r="B1" s="170"/>
      <c r="C1" s="170"/>
      <c r="D1" s="171" t="s">
        <v>1</v>
      </c>
      <c r="E1" s="170"/>
      <c r="F1" s="170"/>
      <c r="G1" s="170"/>
      <c r="H1" s="170"/>
      <c r="I1" s="170"/>
      <c r="J1" s="170"/>
      <c r="K1" s="172" t="s">
        <v>700</v>
      </c>
      <c r="L1" s="172"/>
      <c r="M1" s="172"/>
      <c r="N1" s="172"/>
      <c r="O1" s="172"/>
      <c r="P1" s="172"/>
      <c r="Q1" s="172"/>
      <c r="R1" s="172"/>
      <c r="S1" s="172"/>
      <c r="T1" s="170"/>
      <c r="U1" s="170"/>
      <c r="V1" s="170"/>
      <c r="W1" s="172" t="s">
        <v>701</v>
      </c>
      <c r="X1" s="172"/>
      <c r="Y1" s="172"/>
      <c r="Z1" s="172"/>
      <c r="AA1" s="172"/>
      <c r="AB1" s="172"/>
      <c r="AC1" s="172"/>
      <c r="AD1" s="172"/>
      <c r="AE1" s="172"/>
      <c r="AF1" s="172"/>
      <c r="AG1" s="170"/>
      <c r="AH1" s="170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0" t="s">
        <v>2</v>
      </c>
      <c r="BB1" s="10" t="s">
        <v>3</v>
      </c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T1" s="12" t="s">
        <v>4</v>
      </c>
      <c r="BU1" s="12" t="s">
        <v>4</v>
      </c>
    </row>
    <row r="2" spans="3:72" ht="36.75" customHeight="1">
      <c r="C2" s="174" t="s">
        <v>5</v>
      </c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  <c r="AL2" s="175"/>
      <c r="AM2" s="175"/>
      <c r="AN2" s="175"/>
      <c r="AO2" s="175"/>
      <c r="AP2" s="175"/>
      <c r="AR2" s="213" t="s">
        <v>6</v>
      </c>
      <c r="AS2" s="175"/>
      <c r="AT2" s="175"/>
      <c r="AU2" s="175"/>
      <c r="AV2" s="175"/>
      <c r="AW2" s="175"/>
      <c r="AX2" s="175"/>
      <c r="AY2" s="175"/>
      <c r="AZ2" s="175"/>
      <c r="BA2" s="175"/>
      <c r="BB2" s="175"/>
      <c r="BC2" s="175"/>
      <c r="BD2" s="175"/>
      <c r="BE2" s="175"/>
      <c r="BS2" s="13" t="s">
        <v>7</v>
      </c>
      <c r="BT2" s="13" t="s">
        <v>8</v>
      </c>
    </row>
    <row r="3" spans="2:72" ht="6.7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6"/>
      <c r="BS3" s="13" t="s">
        <v>7</v>
      </c>
      <c r="BT3" s="13" t="s">
        <v>8</v>
      </c>
    </row>
    <row r="4" spans="2:71" ht="36.75" customHeight="1">
      <c r="B4" s="17"/>
      <c r="C4" s="176" t="s">
        <v>9</v>
      </c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177"/>
      <c r="AE4" s="177"/>
      <c r="AF4" s="177"/>
      <c r="AG4" s="177"/>
      <c r="AH4" s="177"/>
      <c r="AI4" s="177"/>
      <c r="AJ4" s="177"/>
      <c r="AK4" s="177"/>
      <c r="AL4" s="177"/>
      <c r="AM4" s="177"/>
      <c r="AN4" s="177"/>
      <c r="AO4" s="177"/>
      <c r="AP4" s="177"/>
      <c r="AQ4" s="19"/>
      <c r="AS4" s="20" t="s">
        <v>10</v>
      </c>
      <c r="BE4" s="21" t="s">
        <v>11</v>
      </c>
      <c r="BS4" s="13" t="s">
        <v>7</v>
      </c>
    </row>
    <row r="5" spans="2:71" ht="14.25" customHeight="1">
      <c r="B5" s="17"/>
      <c r="C5" s="18"/>
      <c r="D5" s="22" t="s">
        <v>12</v>
      </c>
      <c r="E5" s="18"/>
      <c r="F5" s="18"/>
      <c r="G5" s="18"/>
      <c r="H5" s="18"/>
      <c r="I5" s="18"/>
      <c r="J5" s="18"/>
      <c r="K5" s="181" t="s">
        <v>13</v>
      </c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  <c r="AA5" s="177"/>
      <c r="AB5" s="177"/>
      <c r="AC5" s="177"/>
      <c r="AD5" s="177"/>
      <c r="AE5" s="177"/>
      <c r="AF5" s="177"/>
      <c r="AG5" s="177"/>
      <c r="AH5" s="177"/>
      <c r="AI5" s="177"/>
      <c r="AJ5" s="177"/>
      <c r="AK5" s="177"/>
      <c r="AL5" s="177"/>
      <c r="AM5" s="177"/>
      <c r="AN5" s="177"/>
      <c r="AO5" s="177"/>
      <c r="AP5" s="18"/>
      <c r="AQ5" s="19"/>
      <c r="BE5" s="178" t="s">
        <v>14</v>
      </c>
      <c r="BS5" s="13" t="s">
        <v>7</v>
      </c>
    </row>
    <row r="6" spans="2:71" ht="36.75" customHeight="1">
      <c r="B6" s="17"/>
      <c r="C6" s="18"/>
      <c r="D6" s="24" t="s">
        <v>15</v>
      </c>
      <c r="E6" s="18"/>
      <c r="F6" s="18"/>
      <c r="G6" s="18"/>
      <c r="H6" s="18"/>
      <c r="I6" s="18"/>
      <c r="J6" s="18"/>
      <c r="K6" s="182" t="s">
        <v>16</v>
      </c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  <c r="Z6" s="177"/>
      <c r="AA6" s="177"/>
      <c r="AB6" s="177"/>
      <c r="AC6" s="177"/>
      <c r="AD6" s="177"/>
      <c r="AE6" s="177"/>
      <c r="AF6" s="177"/>
      <c r="AG6" s="177"/>
      <c r="AH6" s="177"/>
      <c r="AI6" s="177"/>
      <c r="AJ6" s="177"/>
      <c r="AK6" s="177"/>
      <c r="AL6" s="177"/>
      <c r="AM6" s="177"/>
      <c r="AN6" s="177"/>
      <c r="AO6" s="177"/>
      <c r="AP6" s="18"/>
      <c r="AQ6" s="19"/>
      <c r="BE6" s="175"/>
      <c r="BS6" s="13" t="s">
        <v>7</v>
      </c>
    </row>
    <row r="7" spans="2:71" ht="14.25" customHeight="1">
      <c r="B7" s="17"/>
      <c r="C7" s="18"/>
      <c r="D7" s="25" t="s">
        <v>17</v>
      </c>
      <c r="E7" s="18"/>
      <c r="F7" s="18"/>
      <c r="G7" s="18"/>
      <c r="H7" s="18"/>
      <c r="I7" s="18"/>
      <c r="J7" s="18"/>
      <c r="K7" s="23" t="s">
        <v>18</v>
      </c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25" t="s">
        <v>19</v>
      </c>
      <c r="AL7" s="18"/>
      <c r="AM7" s="18"/>
      <c r="AN7" s="23" t="s">
        <v>18</v>
      </c>
      <c r="AO7" s="18"/>
      <c r="AP7" s="18"/>
      <c r="AQ7" s="19"/>
      <c r="BE7" s="175"/>
      <c r="BS7" s="13" t="s">
        <v>7</v>
      </c>
    </row>
    <row r="8" spans="2:71" ht="14.25" customHeight="1">
      <c r="B8" s="17"/>
      <c r="C8" s="18"/>
      <c r="D8" s="25" t="s">
        <v>20</v>
      </c>
      <c r="E8" s="18"/>
      <c r="F8" s="18"/>
      <c r="G8" s="18"/>
      <c r="H8" s="18"/>
      <c r="I8" s="18"/>
      <c r="J8" s="18"/>
      <c r="K8" s="23" t="s">
        <v>21</v>
      </c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25" t="s">
        <v>22</v>
      </c>
      <c r="AL8" s="18"/>
      <c r="AM8" s="18"/>
      <c r="AN8" s="26"/>
      <c r="AO8" s="18"/>
      <c r="AP8" s="18"/>
      <c r="AQ8" s="19"/>
      <c r="BE8" s="175"/>
      <c r="BS8" s="13" t="s">
        <v>7</v>
      </c>
    </row>
    <row r="9" spans="2:71" ht="14.25" customHeight="1"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9"/>
      <c r="BE9" s="175"/>
      <c r="BS9" s="13" t="s">
        <v>7</v>
      </c>
    </row>
    <row r="10" spans="2:71" ht="14.25" customHeight="1">
      <c r="B10" s="17"/>
      <c r="C10" s="18"/>
      <c r="D10" s="25" t="s">
        <v>23</v>
      </c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25" t="s">
        <v>24</v>
      </c>
      <c r="AL10" s="18"/>
      <c r="AM10" s="18"/>
      <c r="AN10" s="23" t="s">
        <v>18</v>
      </c>
      <c r="AO10" s="18"/>
      <c r="AP10" s="18"/>
      <c r="AQ10" s="19"/>
      <c r="BE10" s="175"/>
      <c r="BS10" s="13" t="s">
        <v>7</v>
      </c>
    </row>
    <row r="11" spans="2:71" ht="18" customHeight="1">
      <c r="B11" s="17"/>
      <c r="C11" s="18"/>
      <c r="D11" s="18"/>
      <c r="E11" s="23" t="s">
        <v>25</v>
      </c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25" t="s">
        <v>26</v>
      </c>
      <c r="AL11" s="18"/>
      <c r="AM11" s="18"/>
      <c r="AN11" s="23" t="s">
        <v>18</v>
      </c>
      <c r="AO11" s="18"/>
      <c r="AP11" s="18"/>
      <c r="AQ11" s="19"/>
      <c r="BE11" s="175"/>
      <c r="BS11" s="13" t="s">
        <v>7</v>
      </c>
    </row>
    <row r="12" spans="2:71" ht="6.75" customHeight="1"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9"/>
      <c r="BE12" s="175"/>
      <c r="BS12" s="13" t="s">
        <v>7</v>
      </c>
    </row>
    <row r="13" spans="2:71" ht="14.25" customHeight="1">
      <c r="B13" s="17"/>
      <c r="C13" s="18"/>
      <c r="D13" s="25" t="s">
        <v>27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25" t="s">
        <v>24</v>
      </c>
      <c r="AL13" s="18"/>
      <c r="AM13" s="18"/>
      <c r="AN13" s="27" t="s">
        <v>28</v>
      </c>
      <c r="AO13" s="18"/>
      <c r="AP13" s="18"/>
      <c r="AQ13" s="19"/>
      <c r="BE13" s="175"/>
      <c r="BS13" s="13" t="s">
        <v>7</v>
      </c>
    </row>
    <row r="14" spans="2:71" ht="15">
      <c r="B14" s="17"/>
      <c r="C14" s="18"/>
      <c r="D14" s="18"/>
      <c r="E14" s="183" t="s">
        <v>28</v>
      </c>
      <c r="F14" s="177"/>
      <c r="G14" s="177"/>
      <c r="H14" s="177"/>
      <c r="I14" s="177"/>
      <c r="J14" s="177"/>
      <c r="K14" s="177"/>
      <c r="L14" s="177"/>
      <c r="M14" s="177"/>
      <c r="N14" s="177"/>
      <c r="O14" s="177"/>
      <c r="P14" s="177"/>
      <c r="Q14" s="177"/>
      <c r="R14" s="177"/>
      <c r="S14" s="177"/>
      <c r="T14" s="177"/>
      <c r="U14" s="177"/>
      <c r="V14" s="177"/>
      <c r="W14" s="177"/>
      <c r="X14" s="177"/>
      <c r="Y14" s="177"/>
      <c r="Z14" s="177"/>
      <c r="AA14" s="177"/>
      <c r="AB14" s="177"/>
      <c r="AC14" s="177"/>
      <c r="AD14" s="177"/>
      <c r="AE14" s="177"/>
      <c r="AF14" s="177"/>
      <c r="AG14" s="177"/>
      <c r="AH14" s="177"/>
      <c r="AI14" s="177"/>
      <c r="AJ14" s="177"/>
      <c r="AK14" s="25" t="s">
        <v>26</v>
      </c>
      <c r="AL14" s="18"/>
      <c r="AM14" s="18"/>
      <c r="AN14" s="27" t="s">
        <v>28</v>
      </c>
      <c r="AO14" s="18"/>
      <c r="AP14" s="18"/>
      <c r="AQ14" s="19"/>
      <c r="BE14" s="175"/>
      <c r="BS14" s="13" t="s">
        <v>7</v>
      </c>
    </row>
    <row r="15" spans="2:71" ht="6.75" customHeight="1"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9"/>
      <c r="BE15" s="175"/>
      <c r="BS15" s="13" t="s">
        <v>4</v>
      </c>
    </row>
    <row r="16" spans="2:71" ht="14.25" customHeight="1">
      <c r="B16" s="17"/>
      <c r="C16" s="18"/>
      <c r="D16" s="25" t="s">
        <v>29</v>
      </c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25" t="s">
        <v>24</v>
      </c>
      <c r="AL16" s="18"/>
      <c r="AM16" s="18"/>
      <c r="AN16" s="23" t="s">
        <v>18</v>
      </c>
      <c r="AO16" s="18"/>
      <c r="AP16" s="18"/>
      <c r="AQ16" s="19"/>
      <c r="BE16" s="175"/>
      <c r="BS16" s="13" t="s">
        <v>4</v>
      </c>
    </row>
    <row r="17" spans="2:71" ht="18" customHeight="1">
      <c r="B17" s="17"/>
      <c r="C17" s="18"/>
      <c r="D17" s="18"/>
      <c r="E17" s="23" t="s">
        <v>30</v>
      </c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25" t="s">
        <v>26</v>
      </c>
      <c r="AL17" s="18"/>
      <c r="AM17" s="18"/>
      <c r="AN17" s="23" t="s">
        <v>18</v>
      </c>
      <c r="AO17" s="18"/>
      <c r="AP17" s="18"/>
      <c r="AQ17" s="19"/>
      <c r="BE17" s="175"/>
      <c r="BS17" s="13" t="s">
        <v>31</v>
      </c>
    </row>
    <row r="18" spans="2:71" ht="6.75" customHeight="1"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9"/>
      <c r="BE18" s="175"/>
      <c r="BS18" s="13" t="s">
        <v>32</v>
      </c>
    </row>
    <row r="19" spans="2:71" ht="14.25" customHeight="1">
      <c r="B19" s="17"/>
      <c r="C19" s="18"/>
      <c r="D19" s="25" t="s">
        <v>33</v>
      </c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25" t="s">
        <v>24</v>
      </c>
      <c r="AL19" s="18"/>
      <c r="AM19" s="18"/>
      <c r="AN19" s="23" t="s">
        <v>18</v>
      </c>
      <c r="AO19" s="18"/>
      <c r="AP19" s="18"/>
      <c r="AQ19" s="19"/>
      <c r="BE19" s="175"/>
      <c r="BS19" s="13" t="s">
        <v>32</v>
      </c>
    </row>
    <row r="20" spans="2:57" ht="18" customHeight="1">
      <c r="B20" s="17"/>
      <c r="C20" s="18"/>
      <c r="D20" s="18"/>
      <c r="E20" s="23" t="s">
        <v>25</v>
      </c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25" t="s">
        <v>26</v>
      </c>
      <c r="AL20" s="18"/>
      <c r="AM20" s="18"/>
      <c r="AN20" s="23" t="s">
        <v>18</v>
      </c>
      <c r="AO20" s="18"/>
      <c r="AP20" s="18"/>
      <c r="AQ20" s="19"/>
      <c r="BE20" s="175"/>
    </row>
    <row r="21" spans="2:57" ht="6.75" customHeight="1"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9"/>
      <c r="BE21" s="175"/>
    </row>
    <row r="22" spans="2:57" ht="15">
      <c r="B22" s="17"/>
      <c r="C22" s="18"/>
      <c r="D22" s="25" t="s">
        <v>34</v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9"/>
      <c r="BE22" s="175"/>
    </row>
    <row r="23" spans="2:57" ht="22.5" customHeight="1">
      <c r="B23" s="17"/>
      <c r="C23" s="18"/>
      <c r="D23" s="18"/>
      <c r="E23" s="184" t="s">
        <v>18</v>
      </c>
      <c r="F23" s="177"/>
      <c r="G23" s="177"/>
      <c r="H23" s="177"/>
      <c r="I23" s="177"/>
      <c r="J23" s="177"/>
      <c r="K23" s="177"/>
      <c r="L23" s="177"/>
      <c r="M23" s="177"/>
      <c r="N23" s="177"/>
      <c r="O23" s="177"/>
      <c r="P23" s="177"/>
      <c r="Q23" s="177"/>
      <c r="R23" s="177"/>
      <c r="S23" s="177"/>
      <c r="T23" s="177"/>
      <c r="U23" s="177"/>
      <c r="V23" s="177"/>
      <c r="W23" s="177"/>
      <c r="X23" s="177"/>
      <c r="Y23" s="177"/>
      <c r="Z23" s="177"/>
      <c r="AA23" s="177"/>
      <c r="AB23" s="177"/>
      <c r="AC23" s="177"/>
      <c r="AD23" s="177"/>
      <c r="AE23" s="177"/>
      <c r="AF23" s="177"/>
      <c r="AG23" s="177"/>
      <c r="AH23" s="177"/>
      <c r="AI23" s="177"/>
      <c r="AJ23" s="177"/>
      <c r="AK23" s="177"/>
      <c r="AL23" s="177"/>
      <c r="AM23" s="177"/>
      <c r="AN23" s="177"/>
      <c r="AO23" s="18"/>
      <c r="AP23" s="18"/>
      <c r="AQ23" s="19"/>
      <c r="BE23" s="175"/>
    </row>
    <row r="24" spans="2:57" ht="6.75" customHeight="1"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9"/>
      <c r="BE24" s="175"/>
    </row>
    <row r="25" spans="2:57" ht="6.75" customHeight="1">
      <c r="B25" s="17"/>
      <c r="C25" s="1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18"/>
      <c r="AQ25" s="19"/>
      <c r="BE25" s="175"/>
    </row>
    <row r="26" spans="2:57" ht="14.25" customHeight="1">
      <c r="B26" s="17"/>
      <c r="C26" s="18"/>
      <c r="D26" s="29" t="s">
        <v>35</v>
      </c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5">
        <f>ROUND(AG87,2)</f>
        <v>0</v>
      </c>
      <c r="AL26" s="177"/>
      <c r="AM26" s="177"/>
      <c r="AN26" s="177"/>
      <c r="AO26" s="177"/>
      <c r="AP26" s="18"/>
      <c r="AQ26" s="19"/>
      <c r="BE26" s="175"/>
    </row>
    <row r="27" spans="2:57" ht="14.25" customHeight="1">
      <c r="B27" s="17"/>
      <c r="C27" s="18"/>
      <c r="D27" s="29" t="s">
        <v>36</v>
      </c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5">
        <f>ROUND(AG91,2)</f>
        <v>0</v>
      </c>
      <c r="AL27" s="177"/>
      <c r="AM27" s="177"/>
      <c r="AN27" s="177"/>
      <c r="AO27" s="177"/>
      <c r="AP27" s="18"/>
      <c r="AQ27" s="19"/>
      <c r="BE27" s="175"/>
    </row>
    <row r="28" spans="2:57" s="1" customFormat="1" ht="6.75" customHeight="1">
      <c r="B28" s="30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2"/>
      <c r="BE28" s="179"/>
    </row>
    <row r="29" spans="2:57" s="1" customFormat="1" ht="25.5" customHeight="1">
      <c r="B29" s="30"/>
      <c r="C29" s="31"/>
      <c r="D29" s="33" t="s">
        <v>37</v>
      </c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186">
        <f>ROUND(AK26+AK27,2)</f>
        <v>0</v>
      </c>
      <c r="AL29" s="187"/>
      <c r="AM29" s="187"/>
      <c r="AN29" s="187"/>
      <c r="AO29" s="187"/>
      <c r="AP29" s="31"/>
      <c r="AQ29" s="32"/>
      <c r="BE29" s="179"/>
    </row>
    <row r="30" spans="2:57" s="1" customFormat="1" ht="6.75" customHeight="1">
      <c r="B30" s="30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2"/>
      <c r="BE30" s="179"/>
    </row>
    <row r="31" spans="2:57" s="2" customFormat="1" ht="14.25" customHeight="1">
      <c r="B31" s="35"/>
      <c r="C31" s="36"/>
      <c r="D31" s="37" t="s">
        <v>38</v>
      </c>
      <c r="E31" s="36"/>
      <c r="F31" s="37" t="s">
        <v>39</v>
      </c>
      <c r="G31" s="36"/>
      <c r="H31" s="36"/>
      <c r="I31" s="36"/>
      <c r="J31" s="36"/>
      <c r="K31" s="36"/>
      <c r="L31" s="188">
        <v>0.2</v>
      </c>
      <c r="M31" s="189"/>
      <c r="N31" s="189"/>
      <c r="O31" s="189"/>
      <c r="P31" s="36"/>
      <c r="Q31" s="36"/>
      <c r="R31" s="36"/>
      <c r="S31" s="36"/>
      <c r="T31" s="39" t="s">
        <v>40</v>
      </c>
      <c r="U31" s="36"/>
      <c r="V31" s="36"/>
      <c r="W31" s="190">
        <f>ROUND(AZ87+SUM(CD92:CD96),2)</f>
        <v>0</v>
      </c>
      <c r="X31" s="189"/>
      <c r="Y31" s="189"/>
      <c r="Z31" s="189"/>
      <c r="AA31" s="189"/>
      <c r="AB31" s="189"/>
      <c r="AC31" s="189"/>
      <c r="AD31" s="189"/>
      <c r="AE31" s="189"/>
      <c r="AF31" s="36"/>
      <c r="AG31" s="36"/>
      <c r="AH31" s="36"/>
      <c r="AI31" s="36"/>
      <c r="AJ31" s="36"/>
      <c r="AK31" s="190">
        <f>ROUND(AV87+SUM(BY92:BY96),2)</f>
        <v>0</v>
      </c>
      <c r="AL31" s="189"/>
      <c r="AM31" s="189"/>
      <c r="AN31" s="189"/>
      <c r="AO31" s="189"/>
      <c r="AP31" s="36"/>
      <c r="AQ31" s="40"/>
      <c r="BE31" s="180"/>
    </row>
    <row r="32" spans="2:57" s="2" customFormat="1" ht="14.25" customHeight="1">
      <c r="B32" s="35"/>
      <c r="C32" s="36"/>
      <c r="D32" s="36"/>
      <c r="E32" s="36"/>
      <c r="F32" s="37" t="s">
        <v>41</v>
      </c>
      <c r="G32" s="36"/>
      <c r="H32" s="36"/>
      <c r="I32" s="36"/>
      <c r="J32" s="36"/>
      <c r="K32" s="36"/>
      <c r="L32" s="188">
        <v>0.2</v>
      </c>
      <c r="M32" s="189"/>
      <c r="N32" s="189"/>
      <c r="O32" s="189"/>
      <c r="P32" s="36"/>
      <c r="Q32" s="36"/>
      <c r="R32" s="36"/>
      <c r="S32" s="36"/>
      <c r="T32" s="39" t="s">
        <v>40</v>
      </c>
      <c r="U32" s="36"/>
      <c r="V32" s="36"/>
      <c r="W32" s="190">
        <f>ROUND(BA87+SUM(CE92:CE96),2)</f>
        <v>0</v>
      </c>
      <c r="X32" s="189"/>
      <c r="Y32" s="189"/>
      <c r="Z32" s="189"/>
      <c r="AA32" s="189"/>
      <c r="AB32" s="189"/>
      <c r="AC32" s="189"/>
      <c r="AD32" s="189"/>
      <c r="AE32" s="189"/>
      <c r="AF32" s="36"/>
      <c r="AG32" s="36"/>
      <c r="AH32" s="36"/>
      <c r="AI32" s="36"/>
      <c r="AJ32" s="36"/>
      <c r="AK32" s="190">
        <f>ROUND(AW87+SUM(BZ92:BZ96),2)</f>
        <v>0</v>
      </c>
      <c r="AL32" s="189"/>
      <c r="AM32" s="189"/>
      <c r="AN32" s="189"/>
      <c r="AO32" s="189"/>
      <c r="AP32" s="36"/>
      <c r="AQ32" s="40"/>
      <c r="BE32" s="180"/>
    </row>
    <row r="33" spans="2:57" s="2" customFormat="1" ht="14.25" customHeight="1" hidden="1">
      <c r="B33" s="35"/>
      <c r="C33" s="36"/>
      <c r="D33" s="36"/>
      <c r="E33" s="36"/>
      <c r="F33" s="37" t="s">
        <v>42</v>
      </c>
      <c r="G33" s="36"/>
      <c r="H33" s="36"/>
      <c r="I33" s="36"/>
      <c r="J33" s="36"/>
      <c r="K33" s="36"/>
      <c r="L33" s="188">
        <v>0.2</v>
      </c>
      <c r="M33" s="189"/>
      <c r="N33" s="189"/>
      <c r="O33" s="189"/>
      <c r="P33" s="36"/>
      <c r="Q33" s="36"/>
      <c r="R33" s="36"/>
      <c r="S33" s="36"/>
      <c r="T33" s="39" t="s">
        <v>40</v>
      </c>
      <c r="U33" s="36"/>
      <c r="V33" s="36"/>
      <c r="W33" s="190">
        <f>ROUND(BB87+SUM(CF92:CF96),2)</f>
        <v>0</v>
      </c>
      <c r="X33" s="189"/>
      <c r="Y33" s="189"/>
      <c r="Z33" s="189"/>
      <c r="AA33" s="189"/>
      <c r="AB33" s="189"/>
      <c r="AC33" s="189"/>
      <c r="AD33" s="189"/>
      <c r="AE33" s="189"/>
      <c r="AF33" s="36"/>
      <c r="AG33" s="36"/>
      <c r="AH33" s="36"/>
      <c r="AI33" s="36"/>
      <c r="AJ33" s="36"/>
      <c r="AK33" s="190">
        <v>0</v>
      </c>
      <c r="AL33" s="189"/>
      <c r="AM33" s="189"/>
      <c r="AN33" s="189"/>
      <c r="AO33" s="189"/>
      <c r="AP33" s="36"/>
      <c r="AQ33" s="40"/>
      <c r="BE33" s="180"/>
    </row>
    <row r="34" spans="2:57" s="2" customFormat="1" ht="14.25" customHeight="1" hidden="1">
      <c r="B34" s="35"/>
      <c r="C34" s="36"/>
      <c r="D34" s="36"/>
      <c r="E34" s="36"/>
      <c r="F34" s="37" t="s">
        <v>43</v>
      </c>
      <c r="G34" s="36"/>
      <c r="H34" s="36"/>
      <c r="I34" s="36"/>
      <c r="J34" s="36"/>
      <c r="K34" s="36"/>
      <c r="L34" s="188">
        <v>0.2</v>
      </c>
      <c r="M34" s="189"/>
      <c r="N34" s="189"/>
      <c r="O34" s="189"/>
      <c r="P34" s="36"/>
      <c r="Q34" s="36"/>
      <c r="R34" s="36"/>
      <c r="S34" s="36"/>
      <c r="T34" s="39" t="s">
        <v>40</v>
      </c>
      <c r="U34" s="36"/>
      <c r="V34" s="36"/>
      <c r="W34" s="190">
        <f>ROUND(BC87+SUM(CG92:CG96),2)</f>
        <v>0</v>
      </c>
      <c r="X34" s="189"/>
      <c r="Y34" s="189"/>
      <c r="Z34" s="189"/>
      <c r="AA34" s="189"/>
      <c r="AB34" s="189"/>
      <c r="AC34" s="189"/>
      <c r="AD34" s="189"/>
      <c r="AE34" s="189"/>
      <c r="AF34" s="36"/>
      <c r="AG34" s="36"/>
      <c r="AH34" s="36"/>
      <c r="AI34" s="36"/>
      <c r="AJ34" s="36"/>
      <c r="AK34" s="190">
        <v>0</v>
      </c>
      <c r="AL34" s="189"/>
      <c r="AM34" s="189"/>
      <c r="AN34" s="189"/>
      <c r="AO34" s="189"/>
      <c r="AP34" s="36"/>
      <c r="AQ34" s="40"/>
      <c r="BE34" s="180"/>
    </row>
    <row r="35" spans="2:43" s="2" customFormat="1" ht="14.25" customHeight="1" hidden="1">
      <c r="B35" s="35"/>
      <c r="C35" s="36"/>
      <c r="D35" s="36"/>
      <c r="E35" s="36"/>
      <c r="F35" s="37" t="s">
        <v>44</v>
      </c>
      <c r="G35" s="36"/>
      <c r="H35" s="36"/>
      <c r="I35" s="36"/>
      <c r="J35" s="36"/>
      <c r="K35" s="36"/>
      <c r="L35" s="188">
        <v>0</v>
      </c>
      <c r="M35" s="189"/>
      <c r="N35" s="189"/>
      <c r="O35" s="189"/>
      <c r="P35" s="36"/>
      <c r="Q35" s="36"/>
      <c r="R35" s="36"/>
      <c r="S35" s="36"/>
      <c r="T35" s="39" t="s">
        <v>40</v>
      </c>
      <c r="U35" s="36"/>
      <c r="V35" s="36"/>
      <c r="W35" s="190">
        <f>ROUND(BD87+SUM(CH92:CH96),2)</f>
        <v>0</v>
      </c>
      <c r="X35" s="189"/>
      <c r="Y35" s="189"/>
      <c r="Z35" s="189"/>
      <c r="AA35" s="189"/>
      <c r="AB35" s="189"/>
      <c r="AC35" s="189"/>
      <c r="AD35" s="189"/>
      <c r="AE35" s="189"/>
      <c r="AF35" s="36"/>
      <c r="AG35" s="36"/>
      <c r="AH35" s="36"/>
      <c r="AI35" s="36"/>
      <c r="AJ35" s="36"/>
      <c r="AK35" s="190">
        <v>0</v>
      </c>
      <c r="AL35" s="189"/>
      <c r="AM35" s="189"/>
      <c r="AN35" s="189"/>
      <c r="AO35" s="189"/>
      <c r="AP35" s="36"/>
      <c r="AQ35" s="40"/>
    </row>
    <row r="36" spans="2:43" s="1" customFormat="1" ht="6.75" customHeight="1">
      <c r="B36" s="30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2"/>
    </row>
    <row r="37" spans="2:43" s="1" customFormat="1" ht="25.5" customHeight="1">
      <c r="B37" s="30"/>
      <c r="C37" s="41"/>
      <c r="D37" s="42" t="s">
        <v>45</v>
      </c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4" t="s">
        <v>46</v>
      </c>
      <c r="U37" s="43"/>
      <c r="V37" s="43"/>
      <c r="W37" s="43"/>
      <c r="X37" s="191" t="s">
        <v>47</v>
      </c>
      <c r="Y37" s="192"/>
      <c r="Z37" s="192"/>
      <c r="AA37" s="192"/>
      <c r="AB37" s="192"/>
      <c r="AC37" s="43"/>
      <c r="AD37" s="43"/>
      <c r="AE37" s="43"/>
      <c r="AF37" s="43"/>
      <c r="AG37" s="43"/>
      <c r="AH37" s="43"/>
      <c r="AI37" s="43"/>
      <c r="AJ37" s="43"/>
      <c r="AK37" s="193">
        <f>SUM(AK29:AK35)</f>
        <v>0</v>
      </c>
      <c r="AL37" s="192"/>
      <c r="AM37" s="192"/>
      <c r="AN37" s="192"/>
      <c r="AO37" s="194"/>
      <c r="AP37" s="41"/>
      <c r="AQ37" s="32"/>
    </row>
    <row r="38" spans="2:43" s="1" customFormat="1" ht="14.25" customHeight="1">
      <c r="B38" s="30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2"/>
    </row>
    <row r="39" spans="2:43" ht="13.5"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9"/>
    </row>
    <row r="40" spans="2:43" ht="13.5"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9"/>
    </row>
    <row r="41" spans="2:43" ht="13.5"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9"/>
    </row>
    <row r="42" spans="2:43" ht="13.5"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9"/>
    </row>
    <row r="43" spans="2:43" ht="13.5"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9"/>
    </row>
    <row r="44" spans="2:43" ht="13.5"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9"/>
    </row>
    <row r="45" spans="2:43" ht="13.5"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9"/>
    </row>
    <row r="46" spans="2:43" ht="13.5"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9"/>
    </row>
    <row r="47" spans="2:43" ht="13.5"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9"/>
    </row>
    <row r="48" spans="2:43" ht="13.5"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9"/>
    </row>
    <row r="49" spans="2:43" s="1" customFormat="1" ht="15">
      <c r="B49" s="30"/>
      <c r="C49" s="31"/>
      <c r="D49" s="45" t="s">
        <v>48</v>
      </c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7"/>
      <c r="AA49" s="31"/>
      <c r="AB49" s="31"/>
      <c r="AC49" s="45" t="s">
        <v>49</v>
      </c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7"/>
      <c r="AP49" s="31"/>
      <c r="AQ49" s="32"/>
    </row>
    <row r="50" spans="2:43" ht="13.5">
      <c r="B50" s="17"/>
      <c r="C50" s="18"/>
      <c r="D50" s="4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49"/>
      <c r="AA50" s="18"/>
      <c r="AB50" s="18"/>
      <c r="AC50" s="4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49"/>
      <c r="AP50" s="18"/>
      <c r="AQ50" s="19"/>
    </row>
    <row r="51" spans="2:43" ht="13.5">
      <c r="B51" s="17"/>
      <c r="C51" s="18"/>
      <c r="D51" s="4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49"/>
      <c r="AA51" s="18"/>
      <c r="AB51" s="18"/>
      <c r="AC51" s="4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49"/>
      <c r="AP51" s="18"/>
      <c r="AQ51" s="19"/>
    </row>
    <row r="52" spans="2:43" ht="13.5">
      <c r="B52" s="17"/>
      <c r="C52" s="18"/>
      <c r="D52" s="4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49"/>
      <c r="AA52" s="18"/>
      <c r="AB52" s="18"/>
      <c r="AC52" s="4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49"/>
      <c r="AP52" s="18"/>
      <c r="AQ52" s="19"/>
    </row>
    <row r="53" spans="2:43" ht="13.5">
      <c r="B53" s="17"/>
      <c r="C53" s="18"/>
      <c r="D53" s="4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49"/>
      <c r="AA53" s="18"/>
      <c r="AB53" s="18"/>
      <c r="AC53" s="4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49"/>
      <c r="AP53" s="18"/>
      <c r="AQ53" s="19"/>
    </row>
    <row r="54" spans="2:43" ht="13.5">
      <c r="B54" s="17"/>
      <c r="C54" s="18"/>
      <c r="D54" s="4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49"/>
      <c r="AA54" s="18"/>
      <c r="AB54" s="18"/>
      <c r="AC54" s="4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49"/>
      <c r="AP54" s="18"/>
      <c r="AQ54" s="19"/>
    </row>
    <row r="55" spans="2:43" ht="13.5">
      <c r="B55" s="17"/>
      <c r="C55" s="18"/>
      <c r="D55" s="4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49"/>
      <c r="AA55" s="18"/>
      <c r="AB55" s="18"/>
      <c r="AC55" s="4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49"/>
      <c r="AP55" s="18"/>
      <c r="AQ55" s="19"/>
    </row>
    <row r="56" spans="2:43" ht="13.5">
      <c r="B56" s="17"/>
      <c r="C56" s="18"/>
      <c r="D56" s="4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49"/>
      <c r="AA56" s="18"/>
      <c r="AB56" s="18"/>
      <c r="AC56" s="4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49"/>
      <c r="AP56" s="18"/>
      <c r="AQ56" s="19"/>
    </row>
    <row r="57" spans="2:43" ht="13.5">
      <c r="B57" s="17"/>
      <c r="C57" s="18"/>
      <c r="D57" s="4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49"/>
      <c r="AA57" s="18"/>
      <c r="AB57" s="18"/>
      <c r="AC57" s="4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49"/>
      <c r="AP57" s="18"/>
      <c r="AQ57" s="19"/>
    </row>
    <row r="58" spans="2:43" s="1" customFormat="1" ht="15">
      <c r="B58" s="30"/>
      <c r="C58" s="31"/>
      <c r="D58" s="50" t="s">
        <v>50</v>
      </c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2" t="s">
        <v>51</v>
      </c>
      <c r="S58" s="51"/>
      <c r="T58" s="51"/>
      <c r="U58" s="51"/>
      <c r="V58" s="51"/>
      <c r="W58" s="51"/>
      <c r="X58" s="51"/>
      <c r="Y58" s="51"/>
      <c r="Z58" s="53"/>
      <c r="AA58" s="31"/>
      <c r="AB58" s="31"/>
      <c r="AC58" s="50" t="s">
        <v>50</v>
      </c>
      <c r="AD58" s="51"/>
      <c r="AE58" s="51"/>
      <c r="AF58" s="51"/>
      <c r="AG58" s="51"/>
      <c r="AH58" s="51"/>
      <c r="AI58" s="51"/>
      <c r="AJ58" s="51"/>
      <c r="AK58" s="51"/>
      <c r="AL58" s="51"/>
      <c r="AM58" s="52" t="s">
        <v>51</v>
      </c>
      <c r="AN58" s="51"/>
      <c r="AO58" s="53"/>
      <c r="AP58" s="31"/>
      <c r="AQ58" s="32"/>
    </row>
    <row r="59" spans="2:43" ht="13.5">
      <c r="B59" s="17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9"/>
    </row>
    <row r="60" spans="2:43" s="1" customFormat="1" ht="15">
      <c r="B60" s="30"/>
      <c r="C60" s="31"/>
      <c r="D60" s="45" t="s">
        <v>52</v>
      </c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7"/>
      <c r="AA60" s="31"/>
      <c r="AB60" s="31"/>
      <c r="AC60" s="45" t="s">
        <v>53</v>
      </c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7"/>
      <c r="AP60" s="31"/>
      <c r="AQ60" s="32"/>
    </row>
    <row r="61" spans="2:43" ht="13.5">
      <c r="B61" s="17"/>
      <c r="C61" s="18"/>
      <c r="D61" s="4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49"/>
      <c r="AA61" s="18"/>
      <c r="AB61" s="18"/>
      <c r="AC61" s="4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49"/>
      <c r="AP61" s="18"/>
      <c r="AQ61" s="19"/>
    </row>
    <row r="62" spans="2:43" ht="13.5">
      <c r="B62" s="17"/>
      <c r="C62" s="18"/>
      <c r="D62" s="4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49"/>
      <c r="AA62" s="18"/>
      <c r="AB62" s="18"/>
      <c r="AC62" s="4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49"/>
      <c r="AP62" s="18"/>
      <c r="AQ62" s="19"/>
    </row>
    <row r="63" spans="2:43" ht="13.5">
      <c r="B63" s="17"/>
      <c r="C63" s="18"/>
      <c r="D63" s="4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49"/>
      <c r="AA63" s="18"/>
      <c r="AB63" s="18"/>
      <c r="AC63" s="4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49"/>
      <c r="AP63" s="18"/>
      <c r="AQ63" s="19"/>
    </row>
    <row r="64" spans="2:43" ht="13.5">
      <c r="B64" s="17"/>
      <c r="C64" s="18"/>
      <c r="D64" s="4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49"/>
      <c r="AA64" s="18"/>
      <c r="AB64" s="18"/>
      <c r="AC64" s="4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49"/>
      <c r="AP64" s="18"/>
      <c r="AQ64" s="19"/>
    </row>
    <row r="65" spans="2:43" ht="13.5">
      <c r="B65" s="17"/>
      <c r="C65" s="18"/>
      <c r="D65" s="4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49"/>
      <c r="AA65" s="18"/>
      <c r="AB65" s="18"/>
      <c r="AC65" s="4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49"/>
      <c r="AP65" s="18"/>
      <c r="AQ65" s="19"/>
    </row>
    <row r="66" spans="2:43" ht="13.5">
      <c r="B66" s="17"/>
      <c r="C66" s="18"/>
      <c r="D66" s="4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49"/>
      <c r="AA66" s="18"/>
      <c r="AB66" s="18"/>
      <c r="AC66" s="4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49"/>
      <c r="AP66" s="18"/>
      <c r="AQ66" s="19"/>
    </row>
    <row r="67" spans="2:43" ht="13.5">
      <c r="B67" s="17"/>
      <c r="C67" s="18"/>
      <c r="D67" s="4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49"/>
      <c r="AA67" s="18"/>
      <c r="AB67" s="18"/>
      <c r="AC67" s="4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49"/>
      <c r="AP67" s="18"/>
      <c r="AQ67" s="19"/>
    </row>
    <row r="68" spans="2:43" ht="13.5">
      <c r="B68" s="17"/>
      <c r="C68" s="18"/>
      <c r="D68" s="4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49"/>
      <c r="AA68" s="18"/>
      <c r="AB68" s="18"/>
      <c r="AC68" s="4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49"/>
      <c r="AP68" s="18"/>
      <c r="AQ68" s="19"/>
    </row>
    <row r="69" spans="2:43" s="1" customFormat="1" ht="15">
      <c r="B69" s="30"/>
      <c r="C69" s="31"/>
      <c r="D69" s="50" t="s">
        <v>50</v>
      </c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2" t="s">
        <v>51</v>
      </c>
      <c r="S69" s="51"/>
      <c r="T69" s="51"/>
      <c r="U69" s="51"/>
      <c r="V69" s="51"/>
      <c r="W69" s="51"/>
      <c r="X69" s="51"/>
      <c r="Y69" s="51"/>
      <c r="Z69" s="53"/>
      <c r="AA69" s="31"/>
      <c r="AB69" s="31"/>
      <c r="AC69" s="50" t="s">
        <v>50</v>
      </c>
      <c r="AD69" s="51"/>
      <c r="AE69" s="51"/>
      <c r="AF69" s="51"/>
      <c r="AG69" s="51"/>
      <c r="AH69" s="51"/>
      <c r="AI69" s="51"/>
      <c r="AJ69" s="51"/>
      <c r="AK69" s="51"/>
      <c r="AL69" s="51"/>
      <c r="AM69" s="52" t="s">
        <v>51</v>
      </c>
      <c r="AN69" s="51"/>
      <c r="AO69" s="53"/>
      <c r="AP69" s="31"/>
      <c r="AQ69" s="32"/>
    </row>
    <row r="70" spans="2:43" s="1" customFormat="1" ht="6.75" customHeight="1">
      <c r="B70" s="30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2"/>
    </row>
    <row r="71" spans="2:43" s="1" customFormat="1" ht="6.75" customHeight="1">
      <c r="B71" s="54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6"/>
    </row>
    <row r="75" spans="2:43" s="1" customFormat="1" ht="6.75" customHeight="1">
      <c r="B75" s="57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8"/>
      <c r="AK75" s="58"/>
      <c r="AL75" s="58"/>
      <c r="AM75" s="58"/>
      <c r="AN75" s="58"/>
      <c r="AO75" s="58"/>
      <c r="AP75" s="58"/>
      <c r="AQ75" s="59"/>
    </row>
    <row r="76" spans="2:43" s="1" customFormat="1" ht="36.75" customHeight="1">
      <c r="B76" s="30"/>
      <c r="C76" s="176" t="s">
        <v>54</v>
      </c>
      <c r="D76" s="195"/>
      <c r="E76" s="195"/>
      <c r="F76" s="195"/>
      <c r="G76" s="195"/>
      <c r="H76" s="195"/>
      <c r="I76" s="195"/>
      <c r="J76" s="195"/>
      <c r="K76" s="195"/>
      <c r="L76" s="195"/>
      <c r="M76" s="195"/>
      <c r="N76" s="195"/>
      <c r="O76" s="195"/>
      <c r="P76" s="195"/>
      <c r="Q76" s="195"/>
      <c r="R76" s="195"/>
      <c r="S76" s="195"/>
      <c r="T76" s="195"/>
      <c r="U76" s="195"/>
      <c r="V76" s="195"/>
      <c r="W76" s="195"/>
      <c r="X76" s="195"/>
      <c r="Y76" s="195"/>
      <c r="Z76" s="195"/>
      <c r="AA76" s="195"/>
      <c r="AB76" s="195"/>
      <c r="AC76" s="195"/>
      <c r="AD76" s="195"/>
      <c r="AE76" s="195"/>
      <c r="AF76" s="195"/>
      <c r="AG76" s="195"/>
      <c r="AH76" s="195"/>
      <c r="AI76" s="195"/>
      <c r="AJ76" s="195"/>
      <c r="AK76" s="195"/>
      <c r="AL76" s="195"/>
      <c r="AM76" s="195"/>
      <c r="AN76" s="195"/>
      <c r="AO76" s="195"/>
      <c r="AP76" s="195"/>
      <c r="AQ76" s="32"/>
    </row>
    <row r="77" spans="2:43" s="3" customFormat="1" ht="14.25" customHeight="1">
      <c r="B77" s="60"/>
      <c r="C77" s="25" t="s">
        <v>12</v>
      </c>
      <c r="D77" s="61"/>
      <c r="E77" s="61"/>
      <c r="F77" s="61"/>
      <c r="G77" s="61"/>
      <c r="H77" s="61"/>
      <c r="I77" s="61"/>
      <c r="J77" s="61"/>
      <c r="K77" s="61"/>
      <c r="L77" s="61" t="str">
        <f>K5</f>
        <v>12-12-2015</v>
      </c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2"/>
    </row>
    <row r="78" spans="2:43" s="4" customFormat="1" ht="36.75" customHeight="1">
      <c r="B78" s="63"/>
      <c r="C78" s="64" t="s">
        <v>15</v>
      </c>
      <c r="D78" s="65"/>
      <c r="E78" s="65"/>
      <c r="F78" s="65"/>
      <c r="G78" s="65"/>
      <c r="H78" s="65"/>
      <c r="I78" s="65"/>
      <c r="J78" s="65"/>
      <c r="K78" s="65"/>
      <c r="L78" s="196" t="str">
        <f>K6</f>
        <v>Rekonštrukcia a modernizácia domu smútku a jeho okolia - LYSICA</v>
      </c>
      <c r="M78" s="197"/>
      <c r="N78" s="197"/>
      <c r="O78" s="197"/>
      <c r="P78" s="197"/>
      <c r="Q78" s="197"/>
      <c r="R78" s="197"/>
      <c r="S78" s="197"/>
      <c r="T78" s="197"/>
      <c r="U78" s="197"/>
      <c r="V78" s="197"/>
      <c r="W78" s="197"/>
      <c r="X78" s="197"/>
      <c r="Y78" s="197"/>
      <c r="Z78" s="197"/>
      <c r="AA78" s="197"/>
      <c r="AB78" s="197"/>
      <c r="AC78" s="197"/>
      <c r="AD78" s="197"/>
      <c r="AE78" s="197"/>
      <c r="AF78" s="197"/>
      <c r="AG78" s="197"/>
      <c r="AH78" s="197"/>
      <c r="AI78" s="197"/>
      <c r="AJ78" s="197"/>
      <c r="AK78" s="197"/>
      <c r="AL78" s="197"/>
      <c r="AM78" s="197"/>
      <c r="AN78" s="197"/>
      <c r="AO78" s="197"/>
      <c r="AP78" s="65"/>
      <c r="AQ78" s="66"/>
    </row>
    <row r="79" spans="2:43" s="1" customFormat="1" ht="6.75" customHeight="1">
      <c r="B79" s="30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2"/>
    </row>
    <row r="80" spans="2:43" s="1" customFormat="1" ht="15">
      <c r="B80" s="30"/>
      <c r="C80" s="25" t="s">
        <v>20</v>
      </c>
      <c r="D80" s="31"/>
      <c r="E80" s="31"/>
      <c r="F80" s="31"/>
      <c r="G80" s="31"/>
      <c r="H80" s="31"/>
      <c r="I80" s="31"/>
      <c r="J80" s="31"/>
      <c r="K80" s="31"/>
      <c r="L80" s="67" t="str">
        <f>IF(K8="","",K8)</f>
        <v>Obec Lysica č.p. 943/10, 943/11, 943/8</v>
      </c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25" t="s">
        <v>22</v>
      </c>
      <c r="AJ80" s="31"/>
      <c r="AK80" s="31"/>
      <c r="AL80" s="31"/>
      <c r="AM80" s="68">
        <f>IF(AN8="","",AN8)</f>
      </c>
      <c r="AN80" s="31"/>
      <c r="AO80" s="31"/>
      <c r="AP80" s="31"/>
      <c r="AQ80" s="32"/>
    </row>
    <row r="81" spans="2:43" s="1" customFormat="1" ht="6.75" customHeight="1">
      <c r="B81" s="30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2"/>
    </row>
    <row r="82" spans="2:56" s="1" customFormat="1" ht="15">
      <c r="B82" s="30"/>
      <c r="C82" s="25" t="s">
        <v>23</v>
      </c>
      <c r="D82" s="31"/>
      <c r="E82" s="31"/>
      <c r="F82" s="31"/>
      <c r="G82" s="31"/>
      <c r="H82" s="31"/>
      <c r="I82" s="31"/>
      <c r="J82" s="31"/>
      <c r="K82" s="31"/>
      <c r="L82" s="61" t="str">
        <f>IF(E11="","",E11)</f>
        <v> </v>
      </c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25" t="s">
        <v>29</v>
      </c>
      <c r="AJ82" s="31"/>
      <c r="AK82" s="31"/>
      <c r="AL82" s="31"/>
      <c r="AM82" s="198" t="str">
        <f>IF(E17="","",E17)</f>
        <v>Ing. arch. Jozef SOBČÁK</v>
      </c>
      <c r="AN82" s="195"/>
      <c r="AO82" s="195"/>
      <c r="AP82" s="195"/>
      <c r="AQ82" s="32"/>
      <c r="AS82" s="199" t="s">
        <v>55</v>
      </c>
      <c r="AT82" s="200"/>
      <c r="AU82" s="46"/>
      <c r="AV82" s="46"/>
      <c r="AW82" s="46"/>
      <c r="AX82" s="46"/>
      <c r="AY82" s="46"/>
      <c r="AZ82" s="46"/>
      <c r="BA82" s="46"/>
      <c r="BB82" s="46"/>
      <c r="BC82" s="46"/>
      <c r="BD82" s="47"/>
    </row>
    <row r="83" spans="2:56" s="1" customFormat="1" ht="15">
      <c r="B83" s="30"/>
      <c r="C83" s="25" t="s">
        <v>27</v>
      </c>
      <c r="D83" s="31"/>
      <c r="E83" s="31"/>
      <c r="F83" s="31"/>
      <c r="G83" s="31"/>
      <c r="H83" s="31"/>
      <c r="I83" s="31"/>
      <c r="J83" s="31"/>
      <c r="K83" s="31"/>
      <c r="L83" s="61">
        <f>IF(E14="Vyplň údaj","",E14)</f>
      </c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25" t="s">
        <v>33</v>
      </c>
      <c r="AJ83" s="31"/>
      <c r="AK83" s="31"/>
      <c r="AL83" s="31"/>
      <c r="AM83" s="198" t="str">
        <f>IF(E20="","",E20)</f>
        <v> </v>
      </c>
      <c r="AN83" s="195"/>
      <c r="AO83" s="195"/>
      <c r="AP83" s="195"/>
      <c r="AQ83" s="32"/>
      <c r="AS83" s="201"/>
      <c r="AT83" s="195"/>
      <c r="AU83" s="31"/>
      <c r="AV83" s="31"/>
      <c r="AW83" s="31"/>
      <c r="AX83" s="31"/>
      <c r="AY83" s="31"/>
      <c r="AZ83" s="31"/>
      <c r="BA83" s="31"/>
      <c r="BB83" s="31"/>
      <c r="BC83" s="31"/>
      <c r="BD83" s="69"/>
    </row>
    <row r="84" spans="2:56" s="1" customFormat="1" ht="10.5" customHeight="1">
      <c r="B84" s="30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2"/>
      <c r="AS84" s="201"/>
      <c r="AT84" s="195"/>
      <c r="AU84" s="31"/>
      <c r="AV84" s="31"/>
      <c r="AW84" s="31"/>
      <c r="AX84" s="31"/>
      <c r="AY84" s="31"/>
      <c r="AZ84" s="31"/>
      <c r="BA84" s="31"/>
      <c r="BB84" s="31"/>
      <c r="BC84" s="31"/>
      <c r="BD84" s="69"/>
    </row>
    <row r="85" spans="2:56" s="1" customFormat="1" ht="29.25" customHeight="1">
      <c r="B85" s="30"/>
      <c r="C85" s="202" t="s">
        <v>56</v>
      </c>
      <c r="D85" s="203"/>
      <c r="E85" s="203"/>
      <c r="F85" s="203"/>
      <c r="G85" s="203"/>
      <c r="H85" s="70"/>
      <c r="I85" s="204" t="s">
        <v>57</v>
      </c>
      <c r="J85" s="203"/>
      <c r="K85" s="203"/>
      <c r="L85" s="203"/>
      <c r="M85" s="203"/>
      <c r="N85" s="203"/>
      <c r="O85" s="203"/>
      <c r="P85" s="203"/>
      <c r="Q85" s="203"/>
      <c r="R85" s="203"/>
      <c r="S85" s="203"/>
      <c r="T85" s="203"/>
      <c r="U85" s="203"/>
      <c r="V85" s="203"/>
      <c r="W85" s="203"/>
      <c r="X85" s="203"/>
      <c r="Y85" s="203"/>
      <c r="Z85" s="203"/>
      <c r="AA85" s="203"/>
      <c r="AB85" s="203"/>
      <c r="AC85" s="203"/>
      <c r="AD85" s="203"/>
      <c r="AE85" s="203"/>
      <c r="AF85" s="203"/>
      <c r="AG85" s="204" t="s">
        <v>58</v>
      </c>
      <c r="AH85" s="203"/>
      <c r="AI85" s="203"/>
      <c r="AJ85" s="203"/>
      <c r="AK85" s="203"/>
      <c r="AL85" s="203"/>
      <c r="AM85" s="203"/>
      <c r="AN85" s="204" t="s">
        <v>59</v>
      </c>
      <c r="AO85" s="203"/>
      <c r="AP85" s="205"/>
      <c r="AQ85" s="32"/>
      <c r="AS85" s="71" t="s">
        <v>60</v>
      </c>
      <c r="AT85" s="72" t="s">
        <v>61</v>
      </c>
      <c r="AU85" s="72" t="s">
        <v>62</v>
      </c>
      <c r="AV85" s="72" t="s">
        <v>63</v>
      </c>
      <c r="AW85" s="72" t="s">
        <v>64</v>
      </c>
      <c r="AX85" s="72" t="s">
        <v>65</v>
      </c>
      <c r="AY85" s="72" t="s">
        <v>66</v>
      </c>
      <c r="AZ85" s="72" t="s">
        <v>67</v>
      </c>
      <c r="BA85" s="72" t="s">
        <v>68</v>
      </c>
      <c r="BB85" s="72" t="s">
        <v>69</v>
      </c>
      <c r="BC85" s="72" t="s">
        <v>70</v>
      </c>
      <c r="BD85" s="73" t="s">
        <v>71</v>
      </c>
    </row>
    <row r="86" spans="2:56" s="1" customFormat="1" ht="10.5" customHeight="1">
      <c r="B86" s="30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2"/>
      <c r="AS86" s="74"/>
      <c r="AT86" s="46"/>
      <c r="AU86" s="46"/>
      <c r="AV86" s="46"/>
      <c r="AW86" s="46"/>
      <c r="AX86" s="46"/>
      <c r="AY86" s="46"/>
      <c r="AZ86" s="46"/>
      <c r="BA86" s="46"/>
      <c r="BB86" s="46"/>
      <c r="BC86" s="46"/>
      <c r="BD86" s="47"/>
    </row>
    <row r="87" spans="2:76" s="4" customFormat="1" ht="32.25" customHeight="1">
      <c r="B87" s="63"/>
      <c r="C87" s="75" t="s">
        <v>72</v>
      </c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76"/>
      <c r="X87" s="76"/>
      <c r="Y87" s="76"/>
      <c r="Z87" s="76"/>
      <c r="AA87" s="76"/>
      <c r="AB87" s="76"/>
      <c r="AC87" s="76"/>
      <c r="AD87" s="76"/>
      <c r="AE87" s="76"/>
      <c r="AF87" s="76"/>
      <c r="AG87" s="214">
        <f>ROUND(SUM(AG88:AG89),2)</f>
        <v>0</v>
      </c>
      <c r="AH87" s="214"/>
      <c r="AI87" s="214"/>
      <c r="AJ87" s="214"/>
      <c r="AK87" s="214"/>
      <c r="AL87" s="214"/>
      <c r="AM87" s="214"/>
      <c r="AN87" s="215">
        <f>SUM(AG87,AT87)</f>
        <v>0</v>
      </c>
      <c r="AO87" s="215"/>
      <c r="AP87" s="215"/>
      <c r="AQ87" s="66"/>
      <c r="AS87" s="77">
        <f>ROUND(SUM(AS88:AS89),2)</f>
        <v>0</v>
      </c>
      <c r="AT87" s="78">
        <f>ROUND(SUM(AV87:AW87),2)</f>
        <v>0</v>
      </c>
      <c r="AU87" s="79">
        <f>ROUND(SUM(AU88:AU89),5)</f>
        <v>0</v>
      </c>
      <c r="AV87" s="78">
        <f>ROUND(AZ87*L31,2)</f>
        <v>0</v>
      </c>
      <c r="AW87" s="78">
        <f>ROUND(BA87*L32,2)</f>
        <v>0</v>
      </c>
      <c r="AX87" s="78">
        <f>ROUND(BB87*L31,2)</f>
        <v>0</v>
      </c>
      <c r="AY87" s="78">
        <f>ROUND(BC87*L32,2)</f>
        <v>0</v>
      </c>
      <c r="AZ87" s="78">
        <f>ROUND(SUM(AZ88:AZ89),2)</f>
        <v>0</v>
      </c>
      <c r="BA87" s="78">
        <f>ROUND(SUM(BA88:BA89),2)</f>
        <v>0</v>
      </c>
      <c r="BB87" s="78">
        <f>ROUND(SUM(BB88:BB89),2)</f>
        <v>0</v>
      </c>
      <c r="BC87" s="78">
        <f>ROUND(SUM(BC88:BC89),2)</f>
        <v>0</v>
      </c>
      <c r="BD87" s="80">
        <f>ROUND(SUM(BD88:BD89),2)</f>
        <v>0</v>
      </c>
      <c r="BS87" s="81" t="s">
        <v>73</v>
      </c>
      <c r="BT87" s="81" t="s">
        <v>74</v>
      </c>
      <c r="BU87" s="82" t="s">
        <v>75</v>
      </c>
      <c r="BV87" s="81" t="s">
        <v>76</v>
      </c>
      <c r="BW87" s="81" t="s">
        <v>77</v>
      </c>
      <c r="BX87" s="81" t="s">
        <v>78</v>
      </c>
    </row>
    <row r="88" spans="1:76" s="5" customFormat="1" ht="27" customHeight="1">
      <c r="A88" s="168" t="s">
        <v>702</v>
      </c>
      <c r="B88" s="83"/>
      <c r="C88" s="84"/>
      <c r="D88" s="208" t="s">
        <v>79</v>
      </c>
      <c r="E88" s="207"/>
      <c r="F88" s="207"/>
      <c r="G88" s="207"/>
      <c r="H88" s="207"/>
      <c r="I88" s="85"/>
      <c r="J88" s="208" t="s">
        <v>80</v>
      </c>
      <c r="K88" s="207"/>
      <c r="L88" s="207"/>
      <c r="M88" s="207"/>
      <c r="N88" s="207"/>
      <c r="O88" s="207"/>
      <c r="P88" s="207"/>
      <c r="Q88" s="207"/>
      <c r="R88" s="207"/>
      <c r="S88" s="207"/>
      <c r="T88" s="207"/>
      <c r="U88" s="207"/>
      <c r="V88" s="207"/>
      <c r="W88" s="207"/>
      <c r="X88" s="207"/>
      <c r="Y88" s="207"/>
      <c r="Z88" s="207"/>
      <c r="AA88" s="207"/>
      <c r="AB88" s="207"/>
      <c r="AC88" s="207"/>
      <c r="AD88" s="207"/>
      <c r="AE88" s="207"/>
      <c r="AF88" s="207"/>
      <c r="AG88" s="206">
        <f>'SO-01 - Dom smútku'!M30</f>
        <v>0</v>
      </c>
      <c r="AH88" s="207"/>
      <c r="AI88" s="207"/>
      <c r="AJ88" s="207"/>
      <c r="AK88" s="207"/>
      <c r="AL88" s="207"/>
      <c r="AM88" s="207"/>
      <c r="AN88" s="206">
        <f>SUM(AG88,AT88)</f>
        <v>0</v>
      </c>
      <c r="AO88" s="207"/>
      <c r="AP88" s="207"/>
      <c r="AQ88" s="86"/>
      <c r="AS88" s="87">
        <f>'SO-01 - Dom smútku'!M28</f>
        <v>0</v>
      </c>
      <c r="AT88" s="88">
        <f>ROUND(SUM(AV88:AW88),2)</f>
        <v>0</v>
      </c>
      <c r="AU88" s="89">
        <f>'SO-01 - Dom smútku'!W131</f>
        <v>0</v>
      </c>
      <c r="AV88" s="88">
        <f>'SO-01 - Dom smútku'!M32</f>
        <v>0</v>
      </c>
      <c r="AW88" s="88">
        <f>'SO-01 - Dom smútku'!M33</f>
        <v>0</v>
      </c>
      <c r="AX88" s="88">
        <f>'SO-01 - Dom smútku'!M34</f>
        <v>0</v>
      </c>
      <c r="AY88" s="88">
        <f>'SO-01 - Dom smútku'!M35</f>
        <v>0</v>
      </c>
      <c r="AZ88" s="88">
        <f>'SO-01 - Dom smútku'!H32</f>
        <v>0</v>
      </c>
      <c r="BA88" s="88">
        <f>'SO-01 - Dom smútku'!H33</f>
        <v>0</v>
      </c>
      <c r="BB88" s="88">
        <f>'SO-01 - Dom smútku'!H34</f>
        <v>0</v>
      </c>
      <c r="BC88" s="88">
        <f>'SO-01 - Dom smútku'!H35</f>
        <v>0</v>
      </c>
      <c r="BD88" s="90">
        <f>'SO-01 - Dom smútku'!H36</f>
        <v>0</v>
      </c>
      <c r="BT88" s="91" t="s">
        <v>81</v>
      </c>
      <c r="BV88" s="91" t="s">
        <v>76</v>
      </c>
      <c r="BW88" s="91" t="s">
        <v>82</v>
      </c>
      <c r="BX88" s="91" t="s">
        <v>77</v>
      </c>
    </row>
    <row r="89" spans="1:76" s="5" customFormat="1" ht="27" customHeight="1">
      <c r="A89" s="168" t="s">
        <v>702</v>
      </c>
      <c r="B89" s="83"/>
      <c r="C89" s="84"/>
      <c r="D89" s="208" t="s">
        <v>83</v>
      </c>
      <c r="E89" s="207"/>
      <c r="F89" s="207"/>
      <c r="G89" s="207"/>
      <c r="H89" s="207"/>
      <c r="I89" s="85"/>
      <c r="J89" s="208" t="s">
        <v>84</v>
      </c>
      <c r="K89" s="207"/>
      <c r="L89" s="207"/>
      <c r="M89" s="207"/>
      <c r="N89" s="207"/>
      <c r="O89" s="207"/>
      <c r="P89" s="207"/>
      <c r="Q89" s="207"/>
      <c r="R89" s="207"/>
      <c r="S89" s="207"/>
      <c r="T89" s="207"/>
      <c r="U89" s="207"/>
      <c r="V89" s="207"/>
      <c r="W89" s="207"/>
      <c r="X89" s="207"/>
      <c r="Y89" s="207"/>
      <c r="Z89" s="207"/>
      <c r="AA89" s="207"/>
      <c r="AB89" s="207"/>
      <c r="AC89" s="207"/>
      <c r="AD89" s="207"/>
      <c r="AE89" s="207"/>
      <c r="AF89" s="207"/>
      <c r="AG89" s="206">
        <f>'SO-02 - Spevnené plochy'!M30</f>
        <v>0</v>
      </c>
      <c r="AH89" s="207"/>
      <c r="AI89" s="207"/>
      <c r="AJ89" s="207"/>
      <c r="AK89" s="207"/>
      <c r="AL89" s="207"/>
      <c r="AM89" s="207"/>
      <c r="AN89" s="206">
        <f>SUM(AG89,AT89)</f>
        <v>0</v>
      </c>
      <c r="AO89" s="207"/>
      <c r="AP89" s="207"/>
      <c r="AQ89" s="86"/>
      <c r="AS89" s="92">
        <f>'SO-02 - Spevnené plochy'!M28</f>
        <v>0</v>
      </c>
      <c r="AT89" s="93">
        <f>ROUND(SUM(AV89:AW89),2)</f>
        <v>0</v>
      </c>
      <c r="AU89" s="94">
        <f>'SO-02 - Spevnené plochy'!W123</f>
        <v>0</v>
      </c>
      <c r="AV89" s="93">
        <f>'SO-02 - Spevnené plochy'!M32</f>
        <v>0</v>
      </c>
      <c r="AW89" s="93">
        <f>'SO-02 - Spevnené plochy'!M33</f>
        <v>0</v>
      </c>
      <c r="AX89" s="93">
        <f>'SO-02 - Spevnené plochy'!M34</f>
        <v>0</v>
      </c>
      <c r="AY89" s="93">
        <f>'SO-02 - Spevnené plochy'!M35</f>
        <v>0</v>
      </c>
      <c r="AZ89" s="93">
        <f>'SO-02 - Spevnené plochy'!H32</f>
        <v>0</v>
      </c>
      <c r="BA89" s="93">
        <f>'SO-02 - Spevnené plochy'!H33</f>
        <v>0</v>
      </c>
      <c r="BB89" s="93">
        <f>'SO-02 - Spevnené plochy'!H34</f>
        <v>0</v>
      </c>
      <c r="BC89" s="93">
        <f>'SO-02 - Spevnené plochy'!H35</f>
        <v>0</v>
      </c>
      <c r="BD89" s="95">
        <f>'SO-02 - Spevnené plochy'!H36</f>
        <v>0</v>
      </c>
      <c r="BT89" s="91" t="s">
        <v>81</v>
      </c>
      <c r="BV89" s="91" t="s">
        <v>76</v>
      </c>
      <c r="BW89" s="91" t="s">
        <v>85</v>
      </c>
      <c r="BX89" s="91" t="s">
        <v>77</v>
      </c>
    </row>
    <row r="90" spans="2:43" ht="13.5">
      <c r="B90" s="17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9"/>
    </row>
    <row r="91" spans="2:48" s="1" customFormat="1" ht="30" customHeight="1">
      <c r="B91" s="30"/>
      <c r="C91" s="75" t="s">
        <v>86</v>
      </c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215">
        <f>ROUND(SUM(AG92:AG95),2)</f>
        <v>0</v>
      </c>
      <c r="AH91" s="195"/>
      <c r="AI91" s="195"/>
      <c r="AJ91" s="195"/>
      <c r="AK91" s="195"/>
      <c r="AL91" s="195"/>
      <c r="AM91" s="195"/>
      <c r="AN91" s="215">
        <f>ROUND(SUM(AN92:AN95),2)</f>
        <v>0</v>
      </c>
      <c r="AO91" s="195"/>
      <c r="AP91" s="195"/>
      <c r="AQ91" s="32"/>
      <c r="AS91" s="71" t="s">
        <v>87</v>
      </c>
      <c r="AT91" s="72" t="s">
        <v>88</v>
      </c>
      <c r="AU91" s="72" t="s">
        <v>38</v>
      </c>
      <c r="AV91" s="73" t="s">
        <v>61</v>
      </c>
    </row>
    <row r="92" spans="2:89" s="1" customFormat="1" ht="19.5" customHeight="1">
      <c r="B92" s="30"/>
      <c r="C92" s="31"/>
      <c r="D92" s="96" t="s">
        <v>89</v>
      </c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209">
        <f>ROUND(AG87*AS92,2)</f>
        <v>0</v>
      </c>
      <c r="AH92" s="195"/>
      <c r="AI92" s="195"/>
      <c r="AJ92" s="195"/>
      <c r="AK92" s="195"/>
      <c r="AL92" s="195"/>
      <c r="AM92" s="195"/>
      <c r="AN92" s="210">
        <f>ROUND(AG92+AV92,2)</f>
        <v>0</v>
      </c>
      <c r="AO92" s="195"/>
      <c r="AP92" s="195"/>
      <c r="AQ92" s="32"/>
      <c r="AS92" s="97">
        <v>0</v>
      </c>
      <c r="AT92" s="98" t="s">
        <v>90</v>
      </c>
      <c r="AU92" s="98" t="s">
        <v>39</v>
      </c>
      <c r="AV92" s="99">
        <f>ROUND(IF(AU92="základná",AG92*L31,IF(AU92="znížená",AG92*L32,0)),2)</f>
        <v>0</v>
      </c>
      <c r="BV92" s="13" t="s">
        <v>91</v>
      </c>
      <c r="BY92" s="100">
        <f>IF(AU92="základná",AV92,0)</f>
        <v>0</v>
      </c>
      <c r="BZ92" s="100">
        <f>IF(AU92="znížená",AV92,0)</f>
        <v>0</v>
      </c>
      <c r="CA92" s="100">
        <v>0</v>
      </c>
      <c r="CB92" s="100">
        <v>0</v>
      </c>
      <c r="CC92" s="100">
        <v>0</v>
      </c>
      <c r="CD92" s="100">
        <f>IF(AU92="základná",AG92,0)</f>
        <v>0</v>
      </c>
      <c r="CE92" s="100">
        <f>IF(AU92="znížená",AG92,0)</f>
        <v>0</v>
      </c>
      <c r="CF92" s="100">
        <f>IF(AU92="zákl. prenesená",AG92,0)</f>
        <v>0</v>
      </c>
      <c r="CG92" s="100">
        <f>IF(AU92="zníž. prenesená",AG92,0)</f>
        <v>0</v>
      </c>
      <c r="CH92" s="100">
        <f>IF(AU92="nulová",AG92,0)</f>
        <v>0</v>
      </c>
      <c r="CI92" s="13">
        <f>IF(AU92="základná",1,IF(AU92="znížená",2,IF(AU92="zákl. prenesená",4,IF(AU92="zníž. prenesená",5,3))))</f>
        <v>1</v>
      </c>
      <c r="CJ92" s="13">
        <f>IF(AT92="stavebná časť",1,IF(8892="investičná časť",2,3))</f>
        <v>1</v>
      </c>
      <c r="CK92" s="13" t="str">
        <f>IF(D92="Vyplň vlastné","","x")</f>
        <v>x</v>
      </c>
    </row>
    <row r="93" spans="2:89" s="1" customFormat="1" ht="19.5" customHeight="1">
      <c r="B93" s="30"/>
      <c r="C93" s="31"/>
      <c r="D93" s="211" t="s">
        <v>92</v>
      </c>
      <c r="E93" s="195"/>
      <c r="F93" s="195"/>
      <c r="G93" s="195"/>
      <c r="H93" s="195"/>
      <c r="I93" s="195"/>
      <c r="J93" s="195"/>
      <c r="K93" s="195"/>
      <c r="L93" s="195"/>
      <c r="M93" s="195"/>
      <c r="N93" s="195"/>
      <c r="O93" s="195"/>
      <c r="P93" s="195"/>
      <c r="Q93" s="195"/>
      <c r="R93" s="195"/>
      <c r="S93" s="195"/>
      <c r="T93" s="195"/>
      <c r="U93" s="195"/>
      <c r="V93" s="195"/>
      <c r="W93" s="195"/>
      <c r="X93" s="195"/>
      <c r="Y93" s="195"/>
      <c r="Z93" s="195"/>
      <c r="AA93" s="195"/>
      <c r="AB93" s="195"/>
      <c r="AC93" s="31"/>
      <c r="AD93" s="31"/>
      <c r="AE93" s="31"/>
      <c r="AF93" s="31"/>
      <c r="AG93" s="209">
        <f>AG87*AS93</f>
        <v>0</v>
      </c>
      <c r="AH93" s="195"/>
      <c r="AI93" s="195"/>
      <c r="AJ93" s="195"/>
      <c r="AK93" s="195"/>
      <c r="AL93" s="195"/>
      <c r="AM93" s="195"/>
      <c r="AN93" s="210">
        <f>AG93+AV93</f>
        <v>0</v>
      </c>
      <c r="AO93" s="195"/>
      <c r="AP93" s="195"/>
      <c r="AQ93" s="32"/>
      <c r="AS93" s="101">
        <v>0</v>
      </c>
      <c r="AT93" s="102" t="s">
        <v>90</v>
      </c>
      <c r="AU93" s="102" t="s">
        <v>39</v>
      </c>
      <c r="AV93" s="103">
        <f>ROUND(IF(AU93="nulová",0,IF(OR(AU93="základná",AU93="zákl. prenesená"),AG93*L31,AG93*L32)),2)</f>
        <v>0</v>
      </c>
      <c r="BV93" s="13" t="s">
        <v>93</v>
      </c>
      <c r="BY93" s="100">
        <f>IF(AU93="základná",AV93,0)</f>
        <v>0</v>
      </c>
      <c r="BZ93" s="100">
        <f>IF(AU93="znížená",AV93,0)</f>
        <v>0</v>
      </c>
      <c r="CA93" s="100">
        <f>IF(AU93="zákl. prenesená",AV93,0)</f>
        <v>0</v>
      </c>
      <c r="CB93" s="100">
        <f>IF(AU93="zníž. prenesená",AV93,0)</f>
        <v>0</v>
      </c>
      <c r="CC93" s="100">
        <f>IF(AU93="nulová",AV93,0)</f>
        <v>0</v>
      </c>
      <c r="CD93" s="100">
        <f>IF(AU93="základná",AG93,0)</f>
        <v>0</v>
      </c>
      <c r="CE93" s="100">
        <f>IF(AU93="znížená",AG93,0)</f>
        <v>0</v>
      </c>
      <c r="CF93" s="100">
        <f>IF(AU93="zákl. prenesená",AG93,0)</f>
        <v>0</v>
      </c>
      <c r="CG93" s="100">
        <f>IF(AU93="zníž. prenesená",AG93,0)</f>
        <v>0</v>
      </c>
      <c r="CH93" s="100">
        <f>IF(AU93="nulová",AG93,0)</f>
        <v>0</v>
      </c>
      <c r="CI93" s="13">
        <f>IF(AU93="základná",1,IF(AU93="znížená",2,IF(AU93="zákl. prenesená",4,IF(AU93="zníž. prenesená",5,3))))</f>
        <v>1</v>
      </c>
      <c r="CJ93" s="13">
        <f>IF(AT93="stavebná časť",1,IF(8893="investičná časť",2,3))</f>
        <v>1</v>
      </c>
      <c r="CK93" s="13">
        <f>IF(D93="Vyplň vlastné","","x")</f>
      </c>
    </row>
    <row r="94" spans="2:89" s="1" customFormat="1" ht="19.5" customHeight="1">
      <c r="B94" s="30"/>
      <c r="C94" s="31"/>
      <c r="D94" s="211" t="s">
        <v>92</v>
      </c>
      <c r="E94" s="195"/>
      <c r="F94" s="195"/>
      <c r="G94" s="195"/>
      <c r="H94" s="195"/>
      <c r="I94" s="195"/>
      <c r="J94" s="195"/>
      <c r="K94" s="195"/>
      <c r="L94" s="195"/>
      <c r="M94" s="195"/>
      <c r="N94" s="195"/>
      <c r="O94" s="195"/>
      <c r="P94" s="195"/>
      <c r="Q94" s="195"/>
      <c r="R94" s="195"/>
      <c r="S94" s="195"/>
      <c r="T94" s="195"/>
      <c r="U94" s="195"/>
      <c r="V94" s="195"/>
      <c r="W94" s="195"/>
      <c r="X94" s="195"/>
      <c r="Y94" s="195"/>
      <c r="Z94" s="195"/>
      <c r="AA94" s="195"/>
      <c r="AB94" s="195"/>
      <c r="AC94" s="31"/>
      <c r="AD94" s="31"/>
      <c r="AE94" s="31"/>
      <c r="AF94" s="31"/>
      <c r="AG94" s="209">
        <f>AG87*AS94</f>
        <v>0</v>
      </c>
      <c r="AH94" s="195"/>
      <c r="AI94" s="195"/>
      <c r="AJ94" s="195"/>
      <c r="AK94" s="195"/>
      <c r="AL94" s="195"/>
      <c r="AM94" s="195"/>
      <c r="AN94" s="210">
        <f>AG94+AV94</f>
        <v>0</v>
      </c>
      <c r="AO94" s="195"/>
      <c r="AP94" s="195"/>
      <c r="AQ94" s="32"/>
      <c r="AS94" s="101">
        <v>0</v>
      </c>
      <c r="AT94" s="102" t="s">
        <v>90</v>
      </c>
      <c r="AU94" s="102" t="s">
        <v>39</v>
      </c>
      <c r="AV94" s="103">
        <f>ROUND(IF(AU94="nulová",0,IF(OR(AU94="základná",AU94="zákl. prenesená"),AG94*L31,AG94*L32)),2)</f>
        <v>0</v>
      </c>
      <c r="BV94" s="13" t="s">
        <v>93</v>
      </c>
      <c r="BY94" s="100">
        <f>IF(AU94="základná",AV94,0)</f>
        <v>0</v>
      </c>
      <c r="BZ94" s="100">
        <f>IF(AU94="znížená",AV94,0)</f>
        <v>0</v>
      </c>
      <c r="CA94" s="100">
        <f>IF(AU94="zákl. prenesená",AV94,0)</f>
        <v>0</v>
      </c>
      <c r="CB94" s="100">
        <f>IF(AU94="zníž. prenesená",AV94,0)</f>
        <v>0</v>
      </c>
      <c r="CC94" s="100">
        <f>IF(AU94="nulová",AV94,0)</f>
        <v>0</v>
      </c>
      <c r="CD94" s="100">
        <f>IF(AU94="základná",AG94,0)</f>
        <v>0</v>
      </c>
      <c r="CE94" s="100">
        <f>IF(AU94="znížená",AG94,0)</f>
        <v>0</v>
      </c>
      <c r="CF94" s="100">
        <f>IF(AU94="zákl. prenesená",AG94,0)</f>
        <v>0</v>
      </c>
      <c r="CG94" s="100">
        <f>IF(AU94="zníž. prenesená",AG94,0)</f>
        <v>0</v>
      </c>
      <c r="CH94" s="100">
        <f>IF(AU94="nulová",AG94,0)</f>
        <v>0</v>
      </c>
      <c r="CI94" s="13">
        <f>IF(AU94="základná",1,IF(AU94="znížená",2,IF(AU94="zákl. prenesená",4,IF(AU94="zníž. prenesená",5,3))))</f>
        <v>1</v>
      </c>
      <c r="CJ94" s="13">
        <f>IF(AT94="stavebná časť",1,IF(8894="investičná časť",2,3))</f>
        <v>1</v>
      </c>
      <c r="CK94" s="13">
        <f>IF(D94="Vyplň vlastné","","x")</f>
      </c>
    </row>
    <row r="95" spans="2:89" s="1" customFormat="1" ht="19.5" customHeight="1">
      <c r="B95" s="30"/>
      <c r="C95" s="31"/>
      <c r="D95" s="211" t="s">
        <v>92</v>
      </c>
      <c r="E95" s="195"/>
      <c r="F95" s="195"/>
      <c r="G95" s="195"/>
      <c r="H95" s="195"/>
      <c r="I95" s="195"/>
      <c r="J95" s="195"/>
      <c r="K95" s="195"/>
      <c r="L95" s="195"/>
      <c r="M95" s="195"/>
      <c r="N95" s="195"/>
      <c r="O95" s="195"/>
      <c r="P95" s="195"/>
      <c r="Q95" s="195"/>
      <c r="R95" s="195"/>
      <c r="S95" s="195"/>
      <c r="T95" s="195"/>
      <c r="U95" s="195"/>
      <c r="V95" s="195"/>
      <c r="W95" s="195"/>
      <c r="X95" s="195"/>
      <c r="Y95" s="195"/>
      <c r="Z95" s="195"/>
      <c r="AA95" s="195"/>
      <c r="AB95" s="195"/>
      <c r="AC95" s="31"/>
      <c r="AD95" s="31"/>
      <c r="AE95" s="31"/>
      <c r="AF95" s="31"/>
      <c r="AG95" s="209">
        <f>AG87*AS95</f>
        <v>0</v>
      </c>
      <c r="AH95" s="195"/>
      <c r="AI95" s="195"/>
      <c r="AJ95" s="195"/>
      <c r="AK95" s="195"/>
      <c r="AL95" s="195"/>
      <c r="AM95" s="195"/>
      <c r="AN95" s="210">
        <f>AG95+AV95</f>
        <v>0</v>
      </c>
      <c r="AO95" s="195"/>
      <c r="AP95" s="195"/>
      <c r="AQ95" s="32"/>
      <c r="AS95" s="104">
        <v>0</v>
      </c>
      <c r="AT95" s="105" t="s">
        <v>90</v>
      </c>
      <c r="AU95" s="105" t="s">
        <v>39</v>
      </c>
      <c r="AV95" s="106">
        <f>ROUND(IF(AU95="nulová",0,IF(OR(AU95="základná",AU95="zákl. prenesená"),AG95*L31,AG95*L32)),2)</f>
        <v>0</v>
      </c>
      <c r="BV95" s="13" t="s">
        <v>93</v>
      </c>
      <c r="BY95" s="100">
        <f>IF(AU95="základná",AV95,0)</f>
        <v>0</v>
      </c>
      <c r="BZ95" s="100">
        <f>IF(AU95="znížená",AV95,0)</f>
        <v>0</v>
      </c>
      <c r="CA95" s="100">
        <f>IF(AU95="zákl. prenesená",AV95,0)</f>
        <v>0</v>
      </c>
      <c r="CB95" s="100">
        <f>IF(AU95="zníž. prenesená",AV95,0)</f>
        <v>0</v>
      </c>
      <c r="CC95" s="100">
        <f>IF(AU95="nulová",AV95,0)</f>
        <v>0</v>
      </c>
      <c r="CD95" s="100">
        <f>IF(AU95="základná",AG95,0)</f>
        <v>0</v>
      </c>
      <c r="CE95" s="100">
        <f>IF(AU95="znížená",AG95,0)</f>
        <v>0</v>
      </c>
      <c r="CF95" s="100">
        <f>IF(AU95="zákl. prenesená",AG95,0)</f>
        <v>0</v>
      </c>
      <c r="CG95" s="100">
        <f>IF(AU95="zníž. prenesená",AG95,0)</f>
        <v>0</v>
      </c>
      <c r="CH95" s="100">
        <f>IF(AU95="nulová",AG95,0)</f>
        <v>0</v>
      </c>
      <c r="CI95" s="13">
        <f>IF(AU95="základná",1,IF(AU95="znížená",2,IF(AU95="zákl. prenesená",4,IF(AU95="zníž. prenesená",5,3))))</f>
        <v>1</v>
      </c>
      <c r="CJ95" s="13">
        <f>IF(AT95="stavebná časť",1,IF(8895="investičná časť",2,3))</f>
        <v>1</v>
      </c>
      <c r="CK95" s="13">
        <f>IF(D95="Vyplň vlastné","","x")</f>
      </c>
    </row>
    <row r="96" spans="2:43" s="1" customFormat="1" ht="10.5" customHeight="1">
      <c r="B96" s="30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2"/>
    </row>
    <row r="97" spans="2:43" s="1" customFormat="1" ht="30" customHeight="1">
      <c r="B97" s="30"/>
      <c r="C97" s="107" t="s">
        <v>94</v>
      </c>
      <c r="D97" s="108"/>
      <c r="E97" s="108"/>
      <c r="F97" s="108"/>
      <c r="G97" s="108"/>
      <c r="H97" s="108"/>
      <c r="I97" s="108"/>
      <c r="J97" s="108"/>
      <c r="K97" s="108"/>
      <c r="L97" s="108"/>
      <c r="M97" s="108"/>
      <c r="N97" s="108"/>
      <c r="O97" s="108"/>
      <c r="P97" s="108"/>
      <c r="Q97" s="108"/>
      <c r="R97" s="108"/>
      <c r="S97" s="108"/>
      <c r="T97" s="108"/>
      <c r="U97" s="108"/>
      <c r="V97" s="108"/>
      <c r="W97" s="108"/>
      <c r="X97" s="108"/>
      <c r="Y97" s="108"/>
      <c r="Z97" s="108"/>
      <c r="AA97" s="108"/>
      <c r="AB97" s="108"/>
      <c r="AC97" s="108"/>
      <c r="AD97" s="108"/>
      <c r="AE97" s="108"/>
      <c r="AF97" s="108"/>
      <c r="AG97" s="212">
        <f>ROUND(AG87+AG91,2)</f>
        <v>0</v>
      </c>
      <c r="AH97" s="212"/>
      <c r="AI97" s="212"/>
      <c r="AJ97" s="212"/>
      <c r="AK97" s="212"/>
      <c r="AL97" s="212"/>
      <c r="AM97" s="212"/>
      <c r="AN97" s="212">
        <f>AN87+AN91</f>
        <v>0</v>
      </c>
      <c r="AO97" s="212"/>
      <c r="AP97" s="212"/>
      <c r="AQ97" s="32"/>
    </row>
    <row r="98" spans="2:43" s="1" customFormat="1" ht="6.75" customHeight="1">
      <c r="B98" s="54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55"/>
      <c r="AB98" s="55"/>
      <c r="AC98" s="55"/>
      <c r="AD98" s="55"/>
      <c r="AE98" s="55"/>
      <c r="AF98" s="55"/>
      <c r="AG98" s="55"/>
      <c r="AH98" s="55"/>
      <c r="AI98" s="55"/>
      <c r="AJ98" s="55"/>
      <c r="AK98" s="55"/>
      <c r="AL98" s="55"/>
      <c r="AM98" s="55"/>
      <c r="AN98" s="55"/>
      <c r="AO98" s="55"/>
      <c r="AP98" s="55"/>
      <c r="AQ98" s="56"/>
    </row>
  </sheetData>
  <sheetProtection password="CC35" sheet="1" objects="1" scenarios="1" formatColumns="0" formatRows="0" sort="0" autoFilter="0"/>
  <mergeCells count="62">
    <mergeCell ref="AG97:AM97"/>
    <mergeCell ref="AN97:AP97"/>
    <mergeCell ref="AR2:BE2"/>
    <mergeCell ref="D95:AB95"/>
    <mergeCell ref="AG95:AM95"/>
    <mergeCell ref="AN95:AP95"/>
    <mergeCell ref="AG87:AM87"/>
    <mergeCell ref="AN87:AP87"/>
    <mergeCell ref="AG91:AM91"/>
    <mergeCell ref="AN91:AP91"/>
    <mergeCell ref="AG92:AM92"/>
    <mergeCell ref="AN92:AP92"/>
    <mergeCell ref="D93:AB93"/>
    <mergeCell ref="AG93:AM93"/>
    <mergeCell ref="AN93:AP93"/>
    <mergeCell ref="D94:AB94"/>
    <mergeCell ref="AG94:AM94"/>
    <mergeCell ref="AN94:AP94"/>
    <mergeCell ref="AN88:AP88"/>
    <mergeCell ref="AG88:AM88"/>
    <mergeCell ref="D88:H88"/>
    <mergeCell ref="J88:AF88"/>
    <mergeCell ref="AN89:AP89"/>
    <mergeCell ref="AG89:AM89"/>
    <mergeCell ref="D89:H89"/>
    <mergeCell ref="J89:AF89"/>
    <mergeCell ref="L78:AO78"/>
    <mergeCell ref="AM82:AP82"/>
    <mergeCell ref="AS82:AT84"/>
    <mergeCell ref="AM83:AP83"/>
    <mergeCell ref="C85:G85"/>
    <mergeCell ref="I85:AF85"/>
    <mergeCell ref="AG85:AM85"/>
    <mergeCell ref="AN85:AP85"/>
    <mergeCell ref="L35:O35"/>
    <mergeCell ref="W35:AE35"/>
    <mergeCell ref="AK35:AO35"/>
    <mergeCell ref="X37:AB37"/>
    <mergeCell ref="AK37:AO37"/>
    <mergeCell ref="C76:AP76"/>
    <mergeCell ref="L33:O33"/>
    <mergeCell ref="W33:AE33"/>
    <mergeCell ref="AK33:AO33"/>
    <mergeCell ref="L34:O34"/>
    <mergeCell ref="W34:AE34"/>
    <mergeCell ref="AK34:AO34"/>
    <mergeCell ref="L31:O31"/>
    <mergeCell ref="W31:AE31"/>
    <mergeCell ref="AK31:AO31"/>
    <mergeCell ref="L32:O32"/>
    <mergeCell ref="W32:AE32"/>
    <mergeCell ref="AK32:AO32"/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</mergeCells>
  <dataValidations count="2">
    <dataValidation type="list" allowBlank="1" showInputMessage="1" showErrorMessage="1" error="Povolené sú hodnoty základná, znížená, nulová." sqref="AU92:AU96">
      <formula1>"základná,znížená,nulová"</formula1>
    </dataValidation>
    <dataValidation type="list" allowBlank="1" showInputMessage="1" showErrorMessage="1" error="Povolené sú hodnoty stavebná časť, technologická časť, investičná časť." sqref="AT92:AT96">
      <formula1>"stavebná časť,technologická časť,investičná časť"</formula1>
    </dataValidation>
  </dataValidations>
  <hyperlinks>
    <hyperlink ref="K1:S1" location="C2" tooltip="Súhrnný list stavby" display="1) Súhrnný list stavby"/>
    <hyperlink ref="W1:AF1" location="C87" tooltip="Rekapitulácia objektov" display="2) Rekapitulácia objektov"/>
    <hyperlink ref="A88" location="'SO-01 - Dom smútku'!C2" tooltip="SO-01 - Dom smútku" display="/"/>
    <hyperlink ref="A89" location="'SO-02 - Spevnené plochy'!C2" tooltip="SO-02 - Spevnené plochy" display="/"/>
  </hyperlinks>
  <printOptions/>
  <pageMargins left="0.5833333134651184" right="0.5833333134651184" top="0.5" bottom="0.46666666865348816" header="0" footer="0"/>
  <pageSetup blackAndWhite="1" errors="blank" fitToHeight="100" fitToWidth="1" horizontalDpi="600" verticalDpi="600" orientation="portrait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260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O9" sqref="O9:P9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4" width="9.33203125" style="0" hidden="1" customWidth="1"/>
  </cols>
  <sheetData>
    <row r="1" spans="1:66" ht="21.75" customHeight="1">
      <c r="A1" s="173"/>
      <c r="B1" s="170"/>
      <c r="C1" s="170"/>
      <c r="D1" s="171" t="s">
        <v>1</v>
      </c>
      <c r="E1" s="170"/>
      <c r="F1" s="172" t="s">
        <v>703</v>
      </c>
      <c r="G1" s="172"/>
      <c r="H1" s="252" t="s">
        <v>704</v>
      </c>
      <c r="I1" s="252"/>
      <c r="J1" s="252"/>
      <c r="K1" s="252"/>
      <c r="L1" s="172" t="s">
        <v>705</v>
      </c>
      <c r="M1" s="170"/>
      <c r="N1" s="170"/>
      <c r="O1" s="171" t="s">
        <v>95</v>
      </c>
      <c r="P1" s="170"/>
      <c r="Q1" s="170"/>
      <c r="R1" s="170"/>
      <c r="S1" s="172" t="s">
        <v>706</v>
      </c>
      <c r="T1" s="172"/>
      <c r="U1" s="173"/>
      <c r="V1" s="173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</row>
    <row r="2" spans="3:46" ht="36.75" customHeight="1">
      <c r="C2" s="174" t="s">
        <v>5</v>
      </c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S2" s="213" t="s">
        <v>6</v>
      </c>
      <c r="T2" s="175"/>
      <c r="U2" s="175"/>
      <c r="V2" s="175"/>
      <c r="W2" s="175"/>
      <c r="X2" s="175"/>
      <c r="Y2" s="175"/>
      <c r="Z2" s="175"/>
      <c r="AA2" s="175"/>
      <c r="AB2" s="175"/>
      <c r="AC2" s="175"/>
      <c r="AT2" s="13" t="s">
        <v>82</v>
      </c>
    </row>
    <row r="3" spans="2:46" ht="6.7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6"/>
      <c r="AT3" s="13" t="s">
        <v>74</v>
      </c>
    </row>
    <row r="4" spans="2:46" ht="36.75" customHeight="1">
      <c r="B4" s="17"/>
      <c r="C4" s="176" t="s">
        <v>96</v>
      </c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9"/>
      <c r="T4" s="20" t="s">
        <v>10</v>
      </c>
      <c r="AT4" s="13" t="s">
        <v>4</v>
      </c>
    </row>
    <row r="5" spans="2:18" ht="6.75" customHeight="1"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9"/>
    </row>
    <row r="6" spans="2:18" ht="24.75" customHeight="1">
      <c r="B6" s="17"/>
      <c r="C6" s="18"/>
      <c r="D6" s="25" t="s">
        <v>15</v>
      </c>
      <c r="E6" s="18"/>
      <c r="F6" s="216" t="str">
        <f>'Rekapitulácia stavby'!K6</f>
        <v>Rekonštrukcia a modernizácia domu smútku a jeho okolia - LYSICA</v>
      </c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8"/>
      <c r="R6" s="19"/>
    </row>
    <row r="7" spans="2:18" s="1" customFormat="1" ht="32.25" customHeight="1">
      <c r="B7" s="30"/>
      <c r="C7" s="31"/>
      <c r="D7" s="24" t="s">
        <v>97</v>
      </c>
      <c r="E7" s="31"/>
      <c r="F7" s="182" t="s">
        <v>98</v>
      </c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31"/>
      <c r="R7" s="32"/>
    </row>
    <row r="8" spans="2:18" s="1" customFormat="1" ht="14.25" customHeight="1">
      <c r="B8" s="30"/>
      <c r="C8" s="31"/>
      <c r="D8" s="25" t="s">
        <v>17</v>
      </c>
      <c r="E8" s="31"/>
      <c r="F8" s="23" t="s">
        <v>18</v>
      </c>
      <c r="G8" s="31"/>
      <c r="H8" s="31"/>
      <c r="I8" s="31"/>
      <c r="J8" s="31"/>
      <c r="K8" s="31"/>
      <c r="L8" s="31"/>
      <c r="M8" s="25" t="s">
        <v>19</v>
      </c>
      <c r="N8" s="31"/>
      <c r="O8" s="23" t="s">
        <v>18</v>
      </c>
      <c r="P8" s="31"/>
      <c r="Q8" s="31"/>
      <c r="R8" s="32"/>
    </row>
    <row r="9" spans="2:18" s="1" customFormat="1" ht="14.25" customHeight="1">
      <c r="B9" s="30"/>
      <c r="C9" s="31"/>
      <c r="D9" s="25" t="s">
        <v>20</v>
      </c>
      <c r="E9" s="31"/>
      <c r="F9" s="23" t="s">
        <v>21</v>
      </c>
      <c r="G9" s="31"/>
      <c r="H9" s="31"/>
      <c r="I9" s="31"/>
      <c r="J9" s="31"/>
      <c r="K9" s="31"/>
      <c r="L9" s="31"/>
      <c r="M9" s="25" t="s">
        <v>22</v>
      </c>
      <c r="N9" s="31"/>
      <c r="O9" s="217"/>
      <c r="P9" s="195"/>
      <c r="Q9" s="31"/>
      <c r="R9" s="32"/>
    </row>
    <row r="10" spans="2:18" s="1" customFormat="1" ht="10.5" customHeight="1">
      <c r="B10" s="30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2"/>
    </row>
    <row r="11" spans="2:18" s="1" customFormat="1" ht="14.25" customHeight="1">
      <c r="B11" s="30"/>
      <c r="C11" s="31"/>
      <c r="D11" s="25" t="s">
        <v>23</v>
      </c>
      <c r="E11" s="31"/>
      <c r="F11" s="31"/>
      <c r="G11" s="31"/>
      <c r="H11" s="31"/>
      <c r="I11" s="31"/>
      <c r="J11" s="31"/>
      <c r="K11" s="31"/>
      <c r="L11" s="31"/>
      <c r="M11" s="25" t="s">
        <v>24</v>
      </c>
      <c r="N11" s="31"/>
      <c r="O11" s="181">
        <f>IF('Rekapitulácia stavby'!AN10="","",'Rekapitulácia stavby'!AN10)</f>
      </c>
      <c r="P11" s="195"/>
      <c r="Q11" s="31"/>
      <c r="R11" s="32"/>
    </row>
    <row r="12" spans="2:18" s="1" customFormat="1" ht="18" customHeight="1">
      <c r="B12" s="30"/>
      <c r="C12" s="31"/>
      <c r="D12" s="31"/>
      <c r="E12" s="23" t="str">
        <f>IF('Rekapitulácia stavby'!E11="","",'Rekapitulácia stavby'!E11)</f>
        <v> </v>
      </c>
      <c r="F12" s="31"/>
      <c r="G12" s="31"/>
      <c r="H12" s="31"/>
      <c r="I12" s="31"/>
      <c r="J12" s="31"/>
      <c r="K12" s="31"/>
      <c r="L12" s="31"/>
      <c r="M12" s="25" t="s">
        <v>26</v>
      </c>
      <c r="N12" s="31"/>
      <c r="O12" s="181">
        <f>IF('Rekapitulácia stavby'!AN11="","",'Rekapitulácia stavby'!AN11)</f>
      </c>
      <c r="P12" s="195"/>
      <c r="Q12" s="31"/>
      <c r="R12" s="32"/>
    </row>
    <row r="13" spans="2:18" s="1" customFormat="1" ht="6.75" customHeight="1">
      <c r="B13" s="30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2"/>
    </row>
    <row r="14" spans="2:18" s="1" customFormat="1" ht="14.25" customHeight="1">
      <c r="B14" s="30"/>
      <c r="C14" s="31"/>
      <c r="D14" s="25" t="s">
        <v>27</v>
      </c>
      <c r="E14" s="31"/>
      <c r="F14" s="31"/>
      <c r="G14" s="31"/>
      <c r="H14" s="31"/>
      <c r="I14" s="31"/>
      <c r="J14" s="31"/>
      <c r="K14" s="31"/>
      <c r="L14" s="31"/>
      <c r="M14" s="25" t="s">
        <v>24</v>
      </c>
      <c r="N14" s="31"/>
      <c r="O14" s="218" t="str">
        <f>IF('Rekapitulácia stavby'!AN13="","",'Rekapitulácia stavby'!AN13)</f>
        <v>Vyplň údaj</v>
      </c>
      <c r="P14" s="195"/>
      <c r="Q14" s="31"/>
      <c r="R14" s="32"/>
    </row>
    <row r="15" spans="2:18" s="1" customFormat="1" ht="18" customHeight="1">
      <c r="B15" s="30"/>
      <c r="C15" s="31"/>
      <c r="D15" s="31"/>
      <c r="E15" s="218" t="str">
        <f>IF('Rekapitulácia stavby'!E14="","",'Rekapitulácia stavby'!E14)</f>
        <v>Vyplň údaj</v>
      </c>
      <c r="F15" s="195"/>
      <c r="G15" s="195"/>
      <c r="H15" s="195"/>
      <c r="I15" s="195"/>
      <c r="J15" s="195"/>
      <c r="K15" s="195"/>
      <c r="L15" s="195"/>
      <c r="M15" s="25" t="s">
        <v>26</v>
      </c>
      <c r="N15" s="31"/>
      <c r="O15" s="218" t="str">
        <f>IF('Rekapitulácia stavby'!AN14="","",'Rekapitulácia stavby'!AN14)</f>
        <v>Vyplň údaj</v>
      </c>
      <c r="P15" s="195"/>
      <c r="Q15" s="31"/>
      <c r="R15" s="32"/>
    </row>
    <row r="16" spans="2:18" s="1" customFormat="1" ht="6.75" customHeight="1"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2"/>
    </row>
    <row r="17" spans="2:18" s="1" customFormat="1" ht="14.25" customHeight="1">
      <c r="B17" s="30"/>
      <c r="C17" s="31"/>
      <c r="D17" s="25" t="s">
        <v>29</v>
      </c>
      <c r="E17" s="31"/>
      <c r="F17" s="31"/>
      <c r="G17" s="31"/>
      <c r="H17" s="31"/>
      <c r="I17" s="31"/>
      <c r="J17" s="31"/>
      <c r="K17" s="31"/>
      <c r="L17" s="31"/>
      <c r="M17" s="25" t="s">
        <v>24</v>
      </c>
      <c r="N17" s="31"/>
      <c r="O17" s="181" t="s">
        <v>18</v>
      </c>
      <c r="P17" s="195"/>
      <c r="Q17" s="31"/>
      <c r="R17" s="32"/>
    </row>
    <row r="18" spans="2:18" s="1" customFormat="1" ht="18" customHeight="1">
      <c r="B18" s="30"/>
      <c r="C18" s="31"/>
      <c r="D18" s="31"/>
      <c r="E18" s="23" t="s">
        <v>30</v>
      </c>
      <c r="F18" s="31"/>
      <c r="G18" s="31"/>
      <c r="H18" s="31"/>
      <c r="I18" s="31"/>
      <c r="J18" s="31"/>
      <c r="K18" s="31"/>
      <c r="L18" s="31"/>
      <c r="M18" s="25" t="s">
        <v>26</v>
      </c>
      <c r="N18" s="31"/>
      <c r="O18" s="181" t="s">
        <v>18</v>
      </c>
      <c r="P18" s="195"/>
      <c r="Q18" s="31"/>
      <c r="R18" s="32"/>
    </row>
    <row r="19" spans="2:18" s="1" customFormat="1" ht="6.75" customHeight="1">
      <c r="B19" s="30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2"/>
    </row>
    <row r="20" spans="2:18" s="1" customFormat="1" ht="14.25" customHeight="1">
      <c r="B20" s="30"/>
      <c r="C20" s="31"/>
      <c r="D20" s="25" t="s">
        <v>33</v>
      </c>
      <c r="E20" s="31"/>
      <c r="F20" s="31"/>
      <c r="G20" s="31"/>
      <c r="H20" s="31"/>
      <c r="I20" s="31"/>
      <c r="J20" s="31"/>
      <c r="K20" s="31"/>
      <c r="L20" s="31"/>
      <c r="M20" s="25" t="s">
        <v>24</v>
      </c>
      <c r="N20" s="31"/>
      <c r="O20" s="181">
        <f>IF('Rekapitulácia stavby'!AN19="","",'Rekapitulácia stavby'!AN19)</f>
      </c>
      <c r="P20" s="195"/>
      <c r="Q20" s="31"/>
      <c r="R20" s="32"/>
    </row>
    <row r="21" spans="2:18" s="1" customFormat="1" ht="18" customHeight="1">
      <c r="B21" s="30"/>
      <c r="C21" s="31"/>
      <c r="D21" s="31"/>
      <c r="E21" s="23" t="str">
        <f>IF('Rekapitulácia stavby'!E20="","",'Rekapitulácia stavby'!E20)</f>
        <v> </v>
      </c>
      <c r="F21" s="31"/>
      <c r="G21" s="31"/>
      <c r="H21" s="31"/>
      <c r="I21" s="31"/>
      <c r="J21" s="31"/>
      <c r="K21" s="31"/>
      <c r="L21" s="31"/>
      <c r="M21" s="25" t="s">
        <v>26</v>
      </c>
      <c r="N21" s="31"/>
      <c r="O21" s="181">
        <f>IF('Rekapitulácia stavby'!AN20="","",'Rekapitulácia stavby'!AN20)</f>
      </c>
      <c r="P21" s="195"/>
      <c r="Q21" s="31"/>
      <c r="R21" s="32"/>
    </row>
    <row r="22" spans="2:18" s="1" customFormat="1" ht="6.75" customHeight="1">
      <c r="B22" s="30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2"/>
    </row>
    <row r="23" spans="2:18" s="1" customFormat="1" ht="14.25" customHeight="1">
      <c r="B23" s="30"/>
      <c r="C23" s="31"/>
      <c r="D23" s="25" t="s">
        <v>34</v>
      </c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2"/>
    </row>
    <row r="24" spans="2:18" s="1" customFormat="1" ht="22.5" customHeight="1">
      <c r="B24" s="30"/>
      <c r="C24" s="31"/>
      <c r="D24" s="31"/>
      <c r="E24" s="184" t="s">
        <v>18</v>
      </c>
      <c r="F24" s="195"/>
      <c r="G24" s="195"/>
      <c r="H24" s="195"/>
      <c r="I24" s="195"/>
      <c r="J24" s="195"/>
      <c r="K24" s="195"/>
      <c r="L24" s="195"/>
      <c r="M24" s="31"/>
      <c r="N24" s="31"/>
      <c r="O24" s="31"/>
      <c r="P24" s="31"/>
      <c r="Q24" s="31"/>
      <c r="R24" s="32"/>
    </row>
    <row r="25" spans="2:18" s="1" customFormat="1" ht="6.75" customHeight="1">
      <c r="B25" s="30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2"/>
    </row>
    <row r="26" spans="2:18" s="1" customFormat="1" ht="6.75" customHeight="1">
      <c r="B26" s="30"/>
      <c r="C26" s="31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31"/>
      <c r="R26" s="32"/>
    </row>
    <row r="27" spans="2:18" s="1" customFormat="1" ht="14.25" customHeight="1">
      <c r="B27" s="30"/>
      <c r="C27" s="31"/>
      <c r="D27" s="109" t="s">
        <v>99</v>
      </c>
      <c r="E27" s="31"/>
      <c r="F27" s="31"/>
      <c r="G27" s="31"/>
      <c r="H27" s="31"/>
      <c r="I27" s="31"/>
      <c r="J27" s="31"/>
      <c r="K27" s="31"/>
      <c r="L27" s="31"/>
      <c r="M27" s="185">
        <f>N88</f>
        <v>0</v>
      </c>
      <c r="N27" s="195"/>
      <c r="O27" s="195"/>
      <c r="P27" s="195"/>
      <c r="Q27" s="31"/>
      <c r="R27" s="32"/>
    </row>
    <row r="28" spans="2:18" s="1" customFormat="1" ht="14.25" customHeight="1">
      <c r="B28" s="30"/>
      <c r="C28" s="31"/>
      <c r="D28" s="29" t="s">
        <v>89</v>
      </c>
      <c r="E28" s="31"/>
      <c r="F28" s="31"/>
      <c r="G28" s="31"/>
      <c r="H28" s="31"/>
      <c r="I28" s="31"/>
      <c r="J28" s="31"/>
      <c r="K28" s="31"/>
      <c r="L28" s="31"/>
      <c r="M28" s="185">
        <f>N106</f>
        <v>0</v>
      </c>
      <c r="N28" s="195"/>
      <c r="O28" s="195"/>
      <c r="P28" s="195"/>
      <c r="Q28" s="31"/>
      <c r="R28" s="32"/>
    </row>
    <row r="29" spans="2:18" s="1" customFormat="1" ht="6.75" customHeight="1">
      <c r="B29" s="30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2"/>
    </row>
    <row r="30" spans="2:18" s="1" customFormat="1" ht="24.75" customHeight="1">
      <c r="B30" s="30"/>
      <c r="C30" s="31"/>
      <c r="D30" s="110" t="s">
        <v>37</v>
      </c>
      <c r="E30" s="31"/>
      <c r="F30" s="31"/>
      <c r="G30" s="31"/>
      <c r="H30" s="31"/>
      <c r="I30" s="31"/>
      <c r="J30" s="31"/>
      <c r="K30" s="31"/>
      <c r="L30" s="31"/>
      <c r="M30" s="219">
        <f>ROUND(M27+M28,2)</f>
        <v>0</v>
      </c>
      <c r="N30" s="195"/>
      <c r="O30" s="195"/>
      <c r="P30" s="195"/>
      <c r="Q30" s="31"/>
      <c r="R30" s="32"/>
    </row>
    <row r="31" spans="2:18" s="1" customFormat="1" ht="6.75" customHeight="1">
      <c r="B31" s="30"/>
      <c r="C31" s="31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31"/>
      <c r="R31" s="32"/>
    </row>
    <row r="32" spans="2:18" s="1" customFormat="1" ht="14.25" customHeight="1">
      <c r="B32" s="30"/>
      <c r="C32" s="31"/>
      <c r="D32" s="37" t="s">
        <v>38</v>
      </c>
      <c r="E32" s="37" t="s">
        <v>39</v>
      </c>
      <c r="F32" s="38">
        <v>0.2</v>
      </c>
      <c r="G32" s="111" t="s">
        <v>40</v>
      </c>
      <c r="H32" s="220">
        <f>(SUM(BE106:BE113)+SUM(BE131:BE258))</f>
        <v>0</v>
      </c>
      <c r="I32" s="195"/>
      <c r="J32" s="195"/>
      <c r="K32" s="31"/>
      <c r="L32" s="31"/>
      <c r="M32" s="220">
        <f>ROUND((SUM(BE106:BE113)+SUM(BE131:BE258)),2)*F32</f>
        <v>0</v>
      </c>
      <c r="N32" s="195"/>
      <c r="O32" s="195"/>
      <c r="P32" s="195"/>
      <c r="Q32" s="31"/>
      <c r="R32" s="32"/>
    </row>
    <row r="33" spans="2:18" s="1" customFormat="1" ht="14.25" customHeight="1">
      <c r="B33" s="30"/>
      <c r="C33" s="31"/>
      <c r="D33" s="31"/>
      <c r="E33" s="37" t="s">
        <v>41</v>
      </c>
      <c r="F33" s="38">
        <v>0.2</v>
      </c>
      <c r="G33" s="111" t="s">
        <v>40</v>
      </c>
      <c r="H33" s="220">
        <f>(SUM(BF106:BF113)+SUM(BF131:BF258))</f>
        <v>0</v>
      </c>
      <c r="I33" s="195"/>
      <c r="J33" s="195"/>
      <c r="K33" s="31"/>
      <c r="L33" s="31"/>
      <c r="M33" s="220">
        <f>ROUND((SUM(BF106:BF113)+SUM(BF131:BF258)),2)*F33</f>
        <v>0</v>
      </c>
      <c r="N33" s="195"/>
      <c r="O33" s="195"/>
      <c r="P33" s="195"/>
      <c r="Q33" s="31"/>
      <c r="R33" s="32"/>
    </row>
    <row r="34" spans="2:18" s="1" customFormat="1" ht="14.25" customHeight="1" hidden="1">
      <c r="B34" s="30"/>
      <c r="C34" s="31"/>
      <c r="D34" s="31"/>
      <c r="E34" s="37" t="s">
        <v>42</v>
      </c>
      <c r="F34" s="38">
        <v>0.2</v>
      </c>
      <c r="G34" s="111" t="s">
        <v>40</v>
      </c>
      <c r="H34" s="220">
        <f>(SUM(BG106:BG113)+SUM(BG131:BG258))</f>
        <v>0</v>
      </c>
      <c r="I34" s="195"/>
      <c r="J34" s="195"/>
      <c r="K34" s="31"/>
      <c r="L34" s="31"/>
      <c r="M34" s="220">
        <v>0</v>
      </c>
      <c r="N34" s="195"/>
      <c r="O34" s="195"/>
      <c r="P34" s="195"/>
      <c r="Q34" s="31"/>
      <c r="R34" s="32"/>
    </row>
    <row r="35" spans="2:18" s="1" customFormat="1" ht="14.25" customHeight="1" hidden="1">
      <c r="B35" s="30"/>
      <c r="C35" s="31"/>
      <c r="D35" s="31"/>
      <c r="E35" s="37" t="s">
        <v>43</v>
      </c>
      <c r="F35" s="38">
        <v>0.2</v>
      </c>
      <c r="G35" s="111" t="s">
        <v>40</v>
      </c>
      <c r="H35" s="220">
        <f>(SUM(BH106:BH113)+SUM(BH131:BH258))</f>
        <v>0</v>
      </c>
      <c r="I35" s="195"/>
      <c r="J35" s="195"/>
      <c r="K35" s="31"/>
      <c r="L35" s="31"/>
      <c r="M35" s="220">
        <v>0</v>
      </c>
      <c r="N35" s="195"/>
      <c r="O35" s="195"/>
      <c r="P35" s="195"/>
      <c r="Q35" s="31"/>
      <c r="R35" s="32"/>
    </row>
    <row r="36" spans="2:18" s="1" customFormat="1" ht="14.25" customHeight="1" hidden="1">
      <c r="B36" s="30"/>
      <c r="C36" s="31"/>
      <c r="D36" s="31"/>
      <c r="E36" s="37" t="s">
        <v>44</v>
      </c>
      <c r="F36" s="38">
        <v>0</v>
      </c>
      <c r="G36" s="111" t="s">
        <v>40</v>
      </c>
      <c r="H36" s="220">
        <f>(SUM(BI106:BI113)+SUM(BI131:BI258))</f>
        <v>0</v>
      </c>
      <c r="I36" s="195"/>
      <c r="J36" s="195"/>
      <c r="K36" s="31"/>
      <c r="L36" s="31"/>
      <c r="M36" s="220">
        <v>0</v>
      </c>
      <c r="N36" s="195"/>
      <c r="O36" s="195"/>
      <c r="P36" s="195"/>
      <c r="Q36" s="31"/>
      <c r="R36" s="32"/>
    </row>
    <row r="37" spans="2:18" s="1" customFormat="1" ht="6.75" customHeight="1">
      <c r="B37" s="30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2"/>
    </row>
    <row r="38" spans="2:18" s="1" customFormat="1" ht="24.75" customHeight="1">
      <c r="B38" s="30"/>
      <c r="C38" s="108"/>
      <c r="D38" s="112" t="s">
        <v>45</v>
      </c>
      <c r="E38" s="70"/>
      <c r="F38" s="70"/>
      <c r="G38" s="113" t="s">
        <v>46</v>
      </c>
      <c r="H38" s="114" t="s">
        <v>47</v>
      </c>
      <c r="I38" s="70"/>
      <c r="J38" s="70"/>
      <c r="K38" s="70"/>
      <c r="L38" s="221">
        <f>SUM(M30:M36)</f>
        <v>0</v>
      </c>
      <c r="M38" s="203"/>
      <c r="N38" s="203"/>
      <c r="O38" s="203"/>
      <c r="P38" s="205"/>
      <c r="Q38" s="108"/>
      <c r="R38" s="32"/>
    </row>
    <row r="39" spans="2:18" s="1" customFormat="1" ht="14.25" customHeight="1">
      <c r="B39" s="30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2"/>
    </row>
    <row r="40" spans="2:18" s="1" customFormat="1" ht="14.25" customHeight="1">
      <c r="B40" s="30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2"/>
    </row>
    <row r="41" spans="2:18" ht="13.5"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9"/>
    </row>
    <row r="42" spans="2:18" ht="13.5"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9"/>
    </row>
    <row r="43" spans="2:18" ht="13.5"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9"/>
    </row>
    <row r="44" spans="2:18" ht="13.5"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9"/>
    </row>
    <row r="45" spans="2:18" ht="13.5"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9"/>
    </row>
    <row r="46" spans="2:18" ht="13.5"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9"/>
    </row>
    <row r="47" spans="2:18" ht="13.5"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9"/>
    </row>
    <row r="48" spans="2:18" ht="13.5"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9"/>
    </row>
    <row r="49" spans="2:18" ht="13.5"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9"/>
    </row>
    <row r="50" spans="2:18" s="1" customFormat="1" ht="15">
      <c r="B50" s="30"/>
      <c r="C50" s="31"/>
      <c r="D50" s="45" t="s">
        <v>48</v>
      </c>
      <c r="E50" s="46"/>
      <c r="F50" s="46"/>
      <c r="G50" s="46"/>
      <c r="H50" s="47"/>
      <c r="I50" s="31"/>
      <c r="J50" s="45" t="s">
        <v>49</v>
      </c>
      <c r="K50" s="46"/>
      <c r="L50" s="46"/>
      <c r="M50" s="46"/>
      <c r="N50" s="46"/>
      <c r="O50" s="46"/>
      <c r="P50" s="47"/>
      <c r="Q50" s="31"/>
      <c r="R50" s="32"/>
    </row>
    <row r="51" spans="2:18" ht="13.5">
      <c r="B51" s="17"/>
      <c r="C51" s="18"/>
      <c r="D51" s="48"/>
      <c r="E51" s="18"/>
      <c r="F51" s="18"/>
      <c r="G51" s="18"/>
      <c r="H51" s="49"/>
      <c r="I51" s="18"/>
      <c r="J51" s="48"/>
      <c r="K51" s="18"/>
      <c r="L51" s="18"/>
      <c r="M51" s="18"/>
      <c r="N51" s="18"/>
      <c r="O51" s="18"/>
      <c r="P51" s="49"/>
      <c r="Q51" s="18"/>
      <c r="R51" s="19"/>
    </row>
    <row r="52" spans="2:18" ht="13.5">
      <c r="B52" s="17"/>
      <c r="C52" s="18"/>
      <c r="D52" s="48"/>
      <c r="E52" s="18"/>
      <c r="F52" s="18"/>
      <c r="G52" s="18"/>
      <c r="H52" s="49"/>
      <c r="I52" s="18"/>
      <c r="J52" s="48"/>
      <c r="K52" s="18"/>
      <c r="L52" s="18"/>
      <c r="M52" s="18"/>
      <c r="N52" s="18"/>
      <c r="O52" s="18"/>
      <c r="P52" s="49"/>
      <c r="Q52" s="18"/>
      <c r="R52" s="19"/>
    </row>
    <row r="53" spans="2:18" ht="13.5">
      <c r="B53" s="17"/>
      <c r="C53" s="18"/>
      <c r="D53" s="48"/>
      <c r="E53" s="18"/>
      <c r="F53" s="18"/>
      <c r="G53" s="18"/>
      <c r="H53" s="49"/>
      <c r="I53" s="18"/>
      <c r="J53" s="48"/>
      <c r="K53" s="18"/>
      <c r="L53" s="18"/>
      <c r="M53" s="18"/>
      <c r="N53" s="18"/>
      <c r="O53" s="18"/>
      <c r="P53" s="49"/>
      <c r="Q53" s="18"/>
      <c r="R53" s="19"/>
    </row>
    <row r="54" spans="2:18" ht="13.5">
      <c r="B54" s="17"/>
      <c r="C54" s="18"/>
      <c r="D54" s="48"/>
      <c r="E54" s="18"/>
      <c r="F54" s="18"/>
      <c r="G54" s="18"/>
      <c r="H54" s="49"/>
      <c r="I54" s="18"/>
      <c r="J54" s="48"/>
      <c r="K54" s="18"/>
      <c r="L54" s="18"/>
      <c r="M54" s="18"/>
      <c r="N54" s="18"/>
      <c r="O54" s="18"/>
      <c r="P54" s="49"/>
      <c r="Q54" s="18"/>
      <c r="R54" s="19"/>
    </row>
    <row r="55" spans="2:18" ht="13.5">
      <c r="B55" s="17"/>
      <c r="C55" s="18"/>
      <c r="D55" s="48"/>
      <c r="E55" s="18"/>
      <c r="F55" s="18"/>
      <c r="G55" s="18"/>
      <c r="H55" s="49"/>
      <c r="I55" s="18"/>
      <c r="J55" s="48"/>
      <c r="K55" s="18"/>
      <c r="L55" s="18"/>
      <c r="M55" s="18"/>
      <c r="N55" s="18"/>
      <c r="O55" s="18"/>
      <c r="P55" s="49"/>
      <c r="Q55" s="18"/>
      <c r="R55" s="19"/>
    </row>
    <row r="56" spans="2:18" ht="13.5">
      <c r="B56" s="17"/>
      <c r="C56" s="18"/>
      <c r="D56" s="48"/>
      <c r="E56" s="18"/>
      <c r="F56" s="18"/>
      <c r="G56" s="18"/>
      <c r="H56" s="49"/>
      <c r="I56" s="18"/>
      <c r="J56" s="48"/>
      <c r="K56" s="18"/>
      <c r="L56" s="18"/>
      <c r="M56" s="18"/>
      <c r="N56" s="18"/>
      <c r="O56" s="18"/>
      <c r="P56" s="49"/>
      <c r="Q56" s="18"/>
      <c r="R56" s="19"/>
    </row>
    <row r="57" spans="2:18" ht="13.5">
      <c r="B57" s="17"/>
      <c r="C57" s="18"/>
      <c r="D57" s="48"/>
      <c r="E57" s="18"/>
      <c r="F57" s="18"/>
      <c r="G57" s="18"/>
      <c r="H57" s="49"/>
      <c r="I57" s="18"/>
      <c r="J57" s="48"/>
      <c r="K57" s="18"/>
      <c r="L57" s="18"/>
      <c r="M57" s="18"/>
      <c r="N57" s="18"/>
      <c r="O57" s="18"/>
      <c r="P57" s="49"/>
      <c r="Q57" s="18"/>
      <c r="R57" s="19"/>
    </row>
    <row r="58" spans="2:18" ht="13.5">
      <c r="B58" s="17"/>
      <c r="C58" s="18"/>
      <c r="D58" s="48"/>
      <c r="E58" s="18"/>
      <c r="F58" s="18"/>
      <c r="G58" s="18"/>
      <c r="H58" s="49"/>
      <c r="I58" s="18"/>
      <c r="J58" s="48"/>
      <c r="K58" s="18"/>
      <c r="L58" s="18"/>
      <c r="M58" s="18"/>
      <c r="N58" s="18"/>
      <c r="O58" s="18"/>
      <c r="P58" s="49"/>
      <c r="Q58" s="18"/>
      <c r="R58" s="19"/>
    </row>
    <row r="59" spans="2:18" s="1" customFormat="1" ht="15">
      <c r="B59" s="30"/>
      <c r="C59" s="31"/>
      <c r="D59" s="50" t="s">
        <v>50</v>
      </c>
      <c r="E59" s="51"/>
      <c r="F59" s="51"/>
      <c r="G59" s="52" t="s">
        <v>51</v>
      </c>
      <c r="H59" s="53"/>
      <c r="I59" s="31"/>
      <c r="J59" s="50" t="s">
        <v>50</v>
      </c>
      <c r="K59" s="51"/>
      <c r="L59" s="51"/>
      <c r="M59" s="51"/>
      <c r="N59" s="52" t="s">
        <v>51</v>
      </c>
      <c r="O59" s="51"/>
      <c r="P59" s="53"/>
      <c r="Q59" s="31"/>
      <c r="R59" s="32"/>
    </row>
    <row r="60" spans="2:18" ht="13.5">
      <c r="B60" s="17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9"/>
    </row>
    <row r="61" spans="2:18" s="1" customFormat="1" ht="15">
      <c r="B61" s="30"/>
      <c r="C61" s="31"/>
      <c r="D61" s="45" t="s">
        <v>52</v>
      </c>
      <c r="E61" s="46"/>
      <c r="F61" s="46"/>
      <c r="G61" s="46"/>
      <c r="H61" s="47"/>
      <c r="I61" s="31"/>
      <c r="J61" s="45" t="s">
        <v>53</v>
      </c>
      <c r="K61" s="46"/>
      <c r="L61" s="46"/>
      <c r="M61" s="46"/>
      <c r="N61" s="46"/>
      <c r="O61" s="46"/>
      <c r="P61" s="47"/>
      <c r="Q61" s="31"/>
      <c r="R61" s="32"/>
    </row>
    <row r="62" spans="2:18" ht="13.5">
      <c r="B62" s="17"/>
      <c r="C62" s="18"/>
      <c r="D62" s="48"/>
      <c r="E62" s="18"/>
      <c r="F62" s="18"/>
      <c r="G62" s="18"/>
      <c r="H62" s="49"/>
      <c r="I62" s="18"/>
      <c r="J62" s="48"/>
      <c r="K62" s="18"/>
      <c r="L62" s="18"/>
      <c r="M62" s="18"/>
      <c r="N62" s="18"/>
      <c r="O62" s="18"/>
      <c r="P62" s="49"/>
      <c r="Q62" s="18"/>
      <c r="R62" s="19"/>
    </row>
    <row r="63" spans="2:18" ht="13.5">
      <c r="B63" s="17"/>
      <c r="C63" s="18"/>
      <c r="D63" s="48"/>
      <c r="E63" s="18"/>
      <c r="F63" s="18"/>
      <c r="G63" s="18"/>
      <c r="H63" s="49"/>
      <c r="I63" s="18"/>
      <c r="J63" s="48"/>
      <c r="K63" s="18"/>
      <c r="L63" s="18"/>
      <c r="M63" s="18"/>
      <c r="N63" s="18"/>
      <c r="O63" s="18"/>
      <c r="P63" s="49"/>
      <c r="Q63" s="18"/>
      <c r="R63" s="19"/>
    </row>
    <row r="64" spans="2:18" ht="13.5">
      <c r="B64" s="17"/>
      <c r="C64" s="18"/>
      <c r="D64" s="48"/>
      <c r="E64" s="18"/>
      <c r="F64" s="18"/>
      <c r="G64" s="18"/>
      <c r="H64" s="49"/>
      <c r="I64" s="18"/>
      <c r="J64" s="48"/>
      <c r="K64" s="18"/>
      <c r="L64" s="18"/>
      <c r="M64" s="18"/>
      <c r="N64" s="18"/>
      <c r="O64" s="18"/>
      <c r="P64" s="49"/>
      <c r="Q64" s="18"/>
      <c r="R64" s="19"/>
    </row>
    <row r="65" spans="2:18" ht="13.5">
      <c r="B65" s="17"/>
      <c r="C65" s="18"/>
      <c r="D65" s="48"/>
      <c r="E65" s="18"/>
      <c r="F65" s="18"/>
      <c r="G65" s="18"/>
      <c r="H65" s="49"/>
      <c r="I65" s="18"/>
      <c r="J65" s="48"/>
      <c r="K65" s="18"/>
      <c r="L65" s="18"/>
      <c r="M65" s="18"/>
      <c r="N65" s="18"/>
      <c r="O65" s="18"/>
      <c r="P65" s="49"/>
      <c r="Q65" s="18"/>
      <c r="R65" s="19"/>
    </row>
    <row r="66" spans="2:18" ht="13.5">
      <c r="B66" s="17"/>
      <c r="C66" s="18"/>
      <c r="D66" s="48"/>
      <c r="E66" s="18"/>
      <c r="F66" s="18"/>
      <c r="G66" s="18"/>
      <c r="H66" s="49"/>
      <c r="I66" s="18"/>
      <c r="J66" s="48"/>
      <c r="K66" s="18"/>
      <c r="L66" s="18"/>
      <c r="M66" s="18"/>
      <c r="N66" s="18"/>
      <c r="O66" s="18"/>
      <c r="P66" s="49"/>
      <c r="Q66" s="18"/>
      <c r="R66" s="19"/>
    </row>
    <row r="67" spans="2:18" ht="13.5">
      <c r="B67" s="17"/>
      <c r="C67" s="18"/>
      <c r="D67" s="48"/>
      <c r="E67" s="18"/>
      <c r="F67" s="18"/>
      <c r="G67" s="18"/>
      <c r="H67" s="49"/>
      <c r="I67" s="18"/>
      <c r="J67" s="48"/>
      <c r="K67" s="18"/>
      <c r="L67" s="18"/>
      <c r="M67" s="18"/>
      <c r="N67" s="18"/>
      <c r="O67" s="18"/>
      <c r="P67" s="49"/>
      <c r="Q67" s="18"/>
      <c r="R67" s="19"/>
    </row>
    <row r="68" spans="2:18" ht="13.5">
      <c r="B68" s="17"/>
      <c r="C68" s="18"/>
      <c r="D68" s="48"/>
      <c r="E68" s="18"/>
      <c r="F68" s="18"/>
      <c r="G68" s="18"/>
      <c r="H68" s="49"/>
      <c r="I68" s="18"/>
      <c r="J68" s="48"/>
      <c r="K68" s="18"/>
      <c r="L68" s="18"/>
      <c r="M68" s="18"/>
      <c r="N68" s="18"/>
      <c r="O68" s="18"/>
      <c r="P68" s="49"/>
      <c r="Q68" s="18"/>
      <c r="R68" s="19"/>
    </row>
    <row r="69" spans="2:18" ht="13.5">
      <c r="B69" s="17"/>
      <c r="C69" s="18"/>
      <c r="D69" s="48"/>
      <c r="E69" s="18"/>
      <c r="F69" s="18"/>
      <c r="G69" s="18"/>
      <c r="H69" s="49"/>
      <c r="I69" s="18"/>
      <c r="J69" s="48"/>
      <c r="K69" s="18"/>
      <c r="L69" s="18"/>
      <c r="M69" s="18"/>
      <c r="N69" s="18"/>
      <c r="O69" s="18"/>
      <c r="P69" s="49"/>
      <c r="Q69" s="18"/>
      <c r="R69" s="19"/>
    </row>
    <row r="70" spans="2:18" s="1" customFormat="1" ht="15">
      <c r="B70" s="30"/>
      <c r="C70" s="31"/>
      <c r="D70" s="50" t="s">
        <v>50</v>
      </c>
      <c r="E70" s="51"/>
      <c r="F70" s="51"/>
      <c r="G70" s="52" t="s">
        <v>51</v>
      </c>
      <c r="H70" s="53"/>
      <c r="I70" s="31"/>
      <c r="J70" s="50" t="s">
        <v>50</v>
      </c>
      <c r="K70" s="51"/>
      <c r="L70" s="51"/>
      <c r="M70" s="51"/>
      <c r="N70" s="52" t="s">
        <v>51</v>
      </c>
      <c r="O70" s="51"/>
      <c r="P70" s="53"/>
      <c r="Q70" s="31"/>
      <c r="R70" s="32"/>
    </row>
    <row r="71" spans="2:18" s="1" customFormat="1" ht="14.25" customHeight="1">
      <c r="B71" s="54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6"/>
    </row>
    <row r="75" spans="2:18" s="1" customFormat="1" ht="6.75" customHeight="1">
      <c r="B75" s="57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9"/>
    </row>
    <row r="76" spans="2:18" s="1" customFormat="1" ht="36.75" customHeight="1">
      <c r="B76" s="30"/>
      <c r="C76" s="176" t="s">
        <v>100</v>
      </c>
      <c r="D76" s="195"/>
      <c r="E76" s="195"/>
      <c r="F76" s="195"/>
      <c r="G76" s="195"/>
      <c r="H76" s="195"/>
      <c r="I76" s="195"/>
      <c r="J76" s="195"/>
      <c r="K76" s="195"/>
      <c r="L76" s="195"/>
      <c r="M76" s="195"/>
      <c r="N76" s="195"/>
      <c r="O76" s="195"/>
      <c r="P76" s="195"/>
      <c r="Q76" s="195"/>
      <c r="R76" s="32"/>
    </row>
    <row r="77" spans="2:18" s="1" customFormat="1" ht="6.75" customHeight="1">
      <c r="B77" s="30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2"/>
    </row>
    <row r="78" spans="2:18" s="1" customFormat="1" ht="30" customHeight="1">
      <c r="B78" s="30"/>
      <c r="C78" s="25" t="s">
        <v>15</v>
      </c>
      <c r="D78" s="31"/>
      <c r="E78" s="31"/>
      <c r="F78" s="216" t="str">
        <f>F6</f>
        <v>Rekonštrukcia a modernizácia domu smútku a jeho okolia - LYSICA</v>
      </c>
      <c r="G78" s="195"/>
      <c r="H78" s="195"/>
      <c r="I78" s="195"/>
      <c r="J78" s="195"/>
      <c r="K78" s="195"/>
      <c r="L78" s="195"/>
      <c r="M78" s="195"/>
      <c r="N78" s="195"/>
      <c r="O78" s="195"/>
      <c r="P78" s="195"/>
      <c r="Q78" s="31"/>
      <c r="R78" s="32"/>
    </row>
    <row r="79" spans="2:18" s="1" customFormat="1" ht="36.75" customHeight="1">
      <c r="B79" s="30"/>
      <c r="C79" s="64" t="s">
        <v>97</v>
      </c>
      <c r="D79" s="31"/>
      <c r="E79" s="31"/>
      <c r="F79" s="196" t="str">
        <f>F7</f>
        <v>SO-01 - Dom smútku</v>
      </c>
      <c r="G79" s="195"/>
      <c r="H79" s="195"/>
      <c r="I79" s="195"/>
      <c r="J79" s="195"/>
      <c r="K79" s="195"/>
      <c r="L79" s="195"/>
      <c r="M79" s="195"/>
      <c r="N79" s="195"/>
      <c r="O79" s="195"/>
      <c r="P79" s="195"/>
      <c r="Q79" s="31"/>
      <c r="R79" s="32"/>
    </row>
    <row r="80" spans="2:18" s="1" customFormat="1" ht="6.75" customHeight="1">
      <c r="B80" s="30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2"/>
    </row>
    <row r="81" spans="2:18" s="1" customFormat="1" ht="18" customHeight="1">
      <c r="B81" s="30"/>
      <c r="C81" s="25" t="s">
        <v>20</v>
      </c>
      <c r="D81" s="31"/>
      <c r="E81" s="31"/>
      <c r="F81" s="23" t="str">
        <f>F9</f>
        <v>Obec Lysica č.p. 943/10, 943/11, 943/8</v>
      </c>
      <c r="G81" s="31"/>
      <c r="H81" s="31"/>
      <c r="I81" s="31"/>
      <c r="J81" s="31"/>
      <c r="K81" s="25" t="s">
        <v>22</v>
      </c>
      <c r="L81" s="31"/>
      <c r="M81" s="222">
        <f>IF(O9="","",O9)</f>
      </c>
      <c r="N81" s="195"/>
      <c r="O81" s="195"/>
      <c r="P81" s="195"/>
      <c r="Q81" s="31"/>
      <c r="R81" s="32"/>
    </row>
    <row r="82" spans="2:18" s="1" customFormat="1" ht="6.75" customHeight="1">
      <c r="B82" s="30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2"/>
    </row>
    <row r="83" spans="2:18" s="1" customFormat="1" ht="15">
      <c r="B83" s="30"/>
      <c r="C83" s="25" t="s">
        <v>23</v>
      </c>
      <c r="D83" s="31"/>
      <c r="E83" s="31"/>
      <c r="F83" s="23" t="str">
        <f>E12</f>
        <v> </v>
      </c>
      <c r="G83" s="31"/>
      <c r="H83" s="31"/>
      <c r="I83" s="31"/>
      <c r="J83" s="31"/>
      <c r="K83" s="25" t="s">
        <v>29</v>
      </c>
      <c r="L83" s="31"/>
      <c r="M83" s="181" t="str">
        <f>E18</f>
        <v>Ing. arch. Jozef SOBČÁK</v>
      </c>
      <c r="N83" s="195"/>
      <c r="O83" s="195"/>
      <c r="P83" s="195"/>
      <c r="Q83" s="195"/>
      <c r="R83" s="32"/>
    </row>
    <row r="84" spans="2:18" s="1" customFormat="1" ht="14.25" customHeight="1">
      <c r="B84" s="30"/>
      <c r="C84" s="25" t="s">
        <v>27</v>
      </c>
      <c r="D84" s="31"/>
      <c r="E84" s="31"/>
      <c r="F84" s="23" t="str">
        <f>IF(E15="","",E15)</f>
        <v>Vyplň údaj</v>
      </c>
      <c r="G84" s="31"/>
      <c r="H84" s="31"/>
      <c r="I84" s="31"/>
      <c r="J84" s="31"/>
      <c r="K84" s="25" t="s">
        <v>33</v>
      </c>
      <c r="L84" s="31"/>
      <c r="M84" s="181" t="str">
        <f>E21</f>
        <v> </v>
      </c>
      <c r="N84" s="195"/>
      <c r="O84" s="195"/>
      <c r="P84" s="195"/>
      <c r="Q84" s="195"/>
      <c r="R84" s="32"/>
    </row>
    <row r="85" spans="2:18" s="1" customFormat="1" ht="9.75" customHeight="1">
      <c r="B85" s="30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2"/>
    </row>
    <row r="86" spans="2:18" s="1" customFormat="1" ht="29.25" customHeight="1">
      <c r="B86" s="30"/>
      <c r="C86" s="223" t="s">
        <v>101</v>
      </c>
      <c r="D86" s="224"/>
      <c r="E86" s="224"/>
      <c r="F86" s="224"/>
      <c r="G86" s="224"/>
      <c r="H86" s="108"/>
      <c r="I86" s="108"/>
      <c r="J86" s="108"/>
      <c r="K86" s="108"/>
      <c r="L86" s="108"/>
      <c r="M86" s="108"/>
      <c r="N86" s="223" t="s">
        <v>102</v>
      </c>
      <c r="O86" s="195"/>
      <c r="P86" s="195"/>
      <c r="Q86" s="195"/>
      <c r="R86" s="32"/>
    </row>
    <row r="87" spans="2:18" s="1" customFormat="1" ht="9.75" customHeight="1">
      <c r="B87" s="30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2"/>
    </row>
    <row r="88" spans="2:47" s="1" customFormat="1" ht="29.25" customHeight="1">
      <c r="B88" s="30"/>
      <c r="C88" s="115" t="s">
        <v>103</v>
      </c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215">
        <f>N131</f>
        <v>0</v>
      </c>
      <c r="O88" s="195"/>
      <c r="P88" s="195"/>
      <c r="Q88" s="195"/>
      <c r="R88" s="32"/>
      <c r="AU88" s="13" t="s">
        <v>104</v>
      </c>
    </row>
    <row r="89" spans="2:18" s="6" customFormat="1" ht="24.75" customHeight="1">
      <c r="B89" s="116"/>
      <c r="C89" s="117"/>
      <c r="D89" s="118" t="s">
        <v>105</v>
      </c>
      <c r="E89" s="117"/>
      <c r="F89" s="117"/>
      <c r="G89" s="117"/>
      <c r="H89" s="117"/>
      <c r="I89" s="117"/>
      <c r="J89" s="117"/>
      <c r="K89" s="117"/>
      <c r="L89" s="117"/>
      <c r="M89" s="117"/>
      <c r="N89" s="225">
        <f>N132</f>
        <v>0</v>
      </c>
      <c r="O89" s="226"/>
      <c r="P89" s="226"/>
      <c r="Q89" s="226"/>
      <c r="R89" s="119"/>
    </row>
    <row r="90" spans="2:18" s="7" customFormat="1" ht="19.5" customHeight="1">
      <c r="B90" s="120"/>
      <c r="C90" s="121"/>
      <c r="D90" s="96" t="s">
        <v>106</v>
      </c>
      <c r="E90" s="121"/>
      <c r="F90" s="121"/>
      <c r="G90" s="121"/>
      <c r="H90" s="121"/>
      <c r="I90" s="121"/>
      <c r="J90" s="121"/>
      <c r="K90" s="121"/>
      <c r="L90" s="121"/>
      <c r="M90" s="121"/>
      <c r="N90" s="210">
        <f>N133</f>
        <v>0</v>
      </c>
      <c r="O90" s="227"/>
      <c r="P90" s="227"/>
      <c r="Q90" s="227"/>
      <c r="R90" s="122"/>
    </row>
    <row r="91" spans="2:18" s="7" customFormat="1" ht="19.5" customHeight="1">
      <c r="B91" s="120"/>
      <c r="C91" s="121"/>
      <c r="D91" s="96" t="s">
        <v>107</v>
      </c>
      <c r="E91" s="121"/>
      <c r="F91" s="121"/>
      <c r="G91" s="121"/>
      <c r="H91" s="121"/>
      <c r="I91" s="121"/>
      <c r="J91" s="121"/>
      <c r="K91" s="121"/>
      <c r="L91" s="121"/>
      <c r="M91" s="121"/>
      <c r="N91" s="210">
        <f>N141</f>
        <v>0</v>
      </c>
      <c r="O91" s="227"/>
      <c r="P91" s="227"/>
      <c r="Q91" s="227"/>
      <c r="R91" s="122"/>
    </row>
    <row r="92" spans="2:18" s="7" customFormat="1" ht="19.5" customHeight="1">
      <c r="B92" s="120"/>
      <c r="C92" s="121"/>
      <c r="D92" s="96" t="s">
        <v>108</v>
      </c>
      <c r="E92" s="121"/>
      <c r="F92" s="121"/>
      <c r="G92" s="121"/>
      <c r="H92" s="121"/>
      <c r="I92" s="121"/>
      <c r="J92" s="121"/>
      <c r="K92" s="121"/>
      <c r="L92" s="121"/>
      <c r="M92" s="121"/>
      <c r="N92" s="210">
        <f>N153</f>
        <v>0</v>
      </c>
      <c r="O92" s="227"/>
      <c r="P92" s="227"/>
      <c r="Q92" s="227"/>
      <c r="R92" s="122"/>
    </row>
    <row r="93" spans="2:18" s="6" customFormat="1" ht="24.75" customHeight="1">
      <c r="B93" s="116"/>
      <c r="C93" s="117"/>
      <c r="D93" s="118" t="s">
        <v>109</v>
      </c>
      <c r="E93" s="117"/>
      <c r="F93" s="117"/>
      <c r="G93" s="117"/>
      <c r="H93" s="117"/>
      <c r="I93" s="117"/>
      <c r="J93" s="117"/>
      <c r="K93" s="117"/>
      <c r="L93" s="117"/>
      <c r="M93" s="117"/>
      <c r="N93" s="225">
        <f>N156</f>
        <v>0</v>
      </c>
      <c r="O93" s="226"/>
      <c r="P93" s="226"/>
      <c r="Q93" s="226"/>
      <c r="R93" s="119"/>
    </row>
    <row r="94" spans="2:18" s="7" customFormat="1" ht="19.5" customHeight="1">
      <c r="B94" s="120"/>
      <c r="C94" s="121"/>
      <c r="D94" s="96" t="s">
        <v>110</v>
      </c>
      <c r="E94" s="121"/>
      <c r="F94" s="121"/>
      <c r="G94" s="121"/>
      <c r="H94" s="121"/>
      <c r="I94" s="121"/>
      <c r="J94" s="121"/>
      <c r="K94" s="121"/>
      <c r="L94" s="121"/>
      <c r="M94" s="121"/>
      <c r="N94" s="210">
        <f>N157</f>
        <v>0</v>
      </c>
      <c r="O94" s="227"/>
      <c r="P94" s="227"/>
      <c r="Q94" s="227"/>
      <c r="R94" s="122"/>
    </row>
    <row r="95" spans="2:18" s="7" customFormat="1" ht="19.5" customHeight="1">
      <c r="B95" s="120"/>
      <c r="C95" s="121"/>
      <c r="D95" s="96" t="s">
        <v>111</v>
      </c>
      <c r="E95" s="121"/>
      <c r="F95" s="121"/>
      <c r="G95" s="121"/>
      <c r="H95" s="121"/>
      <c r="I95" s="121"/>
      <c r="J95" s="121"/>
      <c r="K95" s="121"/>
      <c r="L95" s="121"/>
      <c r="M95" s="121"/>
      <c r="N95" s="210">
        <f>N174</f>
        <v>0</v>
      </c>
      <c r="O95" s="227"/>
      <c r="P95" s="227"/>
      <c r="Q95" s="227"/>
      <c r="R95" s="122"/>
    </row>
    <row r="96" spans="2:18" s="7" customFormat="1" ht="19.5" customHeight="1">
      <c r="B96" s="120"/>
      <c r="C96" s="121"/>
      <c r="D96" s="96" t="s">
        <v>112</v>
      </c>
      <c r="E96" s="121"/>
      <c r="F96" s="121"/>
      <c r="G96" s="121"/>
      <c r="H96" s="121"/>
      <c r="I96" s="121"/>
      <c r="J96" s="121"/>
      <c r="K96" s="121"/>
      <c r="L96" s="121"/>
      <c r="M96" s="121"/>
      <c r="N96" s="210">
        <f>N178</f>
        <v>0</v>
      </c>
      <c r="O96" s="227"/>
      <c r="P96" s="227"/>
      <c r="Q96" s="227"/>
      <c r="R96" s="122"/>
    </row>
    <row r="97" spans="2:18" s="7" customFormat="1" ht="19.5" customHeight="1">
      <c r="B97" s="120"/>
      <c r="C97" s="121"/>
      <c r="D97" s="96" t="s">
        <v>113</v>
      </c>
      <c r="E97" s="121"/>
      <c r="F97" s="121"/>
      <c r="G97" s="121"/>
      <c r="H97" s="121"/>
      <c r="I97" s="121"/>
      <c r="J97" s="121"/>
      <c r="K97" s="121"/>
      <c r="L97" s="121"/>
      <c r="M97" s="121"/>
      <c r="N97" s="210">
        <f>N184</f>
        <v>0</v>
      </c>
      <c r="O97" s="227"/>
      <c r="P97" s="227"/>
      <c r="Q97" s="227"/>
      <c r="R97" s="122"/>
    </row>
    <row r="98" spans="2:18" s="7" customFormat="1" ht="19.5" customHeight="1">
      <c r="B98" s="120"/>
      <c r="C98" s="121"/>
      <c r="D98" s="96" t="s">
        <v>114</v>
      </c>
      <c r="E98" s="121"/>
      <c r="F98" s="121"/>
      <c r="G98" s="121"/>
      <c r="H98" s="121"/>
      <c r="I98" s="121"/>
      <c r="J98" s="121"/>
      <c r="K98" s="121"/>
      <c r="L98" s="121"/>
      <c r="M98" s="121"/>
      <c r="N98" s="210">
        <f>N220</f>
        <v>0</v>
      </c>
      <c r="O98" s="227"/>
      <c r="P98" s="227"/>
      <c r="Q98" s="227"/>
      <c r="R98" s="122"/>
    </row>
    <row r="99" spans="2:18" s="7" customFormat="1" ht="19.5" customHeight="1">
      <c r="B99" s="120"/>
      <c r="C99" s="121"/>
      <c r="D99" s="96" t="s">
        <v>115</v>
      </c>
      <c r="E99" s="121"/>
      <c r="F99" s="121"/>
      <c r="G99" s="121"/>
      <c r="H99" s="121"/>
      <c r="I99" s="121"/>
      <c r="J99" s="121"/>
      <c r="K99" s="121"/>
      <c r="L99" s="121"/>
      <c r="M99" s="121"/>
      <c r="N99" s="210">
        <f>N226</f>
        <v>0</v>
      </c>
      <c r="O99" s="227"/>
      <c r="P99" s="227"/>
      <c r="Q99" s="227"/>
      <c r="R99" s="122"/>
    </row>
    <row r="100" spans="2:18" s="7" customFormat="1" ht="19.5" customHeight="1">
      <c r="B100" s="120"/>
      <c r="C100" s="121"/>
      <c r="D100" s="96" t="s">
        <v>116</v>
      </c>
      <c r="E100" s="121"/>
      <c r="F100" s="121"/>
      <c r="G100" s="121"/>
      <c r="H100" s="121"/>
      <c r="I100" s="121"/>
      <c r="J100" s="121"/>
      <c r="K100" s="121"/>
      <c r="L100" s="121"/>
      <c r="M100" s="121"/>
      <c r="N100" s="210">
        <f>N230</f>
        <v>0</v>
      </c>
      <c r="O100" s="227"/>
      <c r="P100" s="227"/>
      <c r="Q100" s="227"/>
      <c r="R100" s="122"/>
    </row>
    <row r="101" spans="2:18" s="7" customFormat="1" ht="19.5" customHeight="1">
      <c r="B101" s="120"/>
      <c r="C101" s="121"/>
      <c r="D101" s="96" t="s">
        <v>117</v>
      </c>
      <c r="E101" s="121"/>
      <c r="F101" s="121"/>
      <c r="G101" s="121"/>
      <c r="H101" s="121"/>
      <c r="I101" s="121"/>
      <c r="J101" s="121"/>
      <c r="K101" s="121"/>
      <c r="L101" s="121"/>
      <c r="M101" s="121"/>
      <c r="N101" s="210">
        <f>N233</f>
        <v>0</v>
      </c>
      <c r="O101" s="227"/>
      <c r="P101" s="227"/>
      <c r="Q101" s="227"/>
      <c r="R101" s="122"/>
    </row>
    <row r="102" spans="2:18" s="6" customFormat="1" ht="24.75" customHeight="1">
      <c r="B102" s="116"/>
      <c r="C102" s="117"/>
      <c r="D102" s="118" t="s">
        <v>118</v>
      </c>
      <c r="E102" s="117"/>
      <c r="F102" s="117"/>
      <c r="G102" s="117"/>
      <c r="H102" s="117"/>
      <c r="I102" s="117"/>
      <c r="J102" s="117"/>
      <c r="K102" s="117"/>
      <c r="L102" s="117"/>
      <c r="M102" s="117"/>
      <c r="N102" s="225">
        <f>N237</f>
        <v>0</v>
      </c>
      <c r="O102" s="226"/>
      <c r="P102" s="226"/>
      <c r="Q102" s="226"/>
      <c r="R102" s="119"/>
    </row>
    <row r="103" spans="2:18" s="7" customFormat="1" ht="19.5" customHeight="1">
      <c r="B103" s="120"/>
      <c r="C103" s="121"/>
      <c r="D103" s="96" t="s">
        <v>119</v>
      </c>
      <c r="E103" s="121"/>
      <c r="F103" s="121"/>
      <c r="G103" s="121"/>
      <c r="H103" s="121"/>
      <c r="I103" s="121"/>
      <c r="J103" s="121"/>
      <c r="K103" s="121"/>
      <c r="L103" s="121"/>
      <c r="M103" s="121"/>
      <c r="N103" s="210">
        <f>N238</f>
        <v>0</v>
      </c>
      <c r="O103" s="227"/>
      <c r="P103" s="227"/>
      <c r="Q103" s="227"/>
      <c r="R103" s="122"/>
    </row>
    <row r="104" spans="2:18" s="7" customFormat="1" ht="19.5" customHeight="1">
      <c r="B104" s="120"/>
      <c r="C104" s="121"/>
      <c r="D104" s="96" t="s">
        <v>120</v>
      </c>
      <c r="E104" s="121"/>
      <c r="F104" s="121"/>
      <c r="G104" s="121"/>
      <c r="H104" s="121"/>
      <c r="I104" s="121"/>
      <c r="J104" s="121"/>
      <c r="K104" s="121"/>
      <c r="L104" s="121"/>
      <c r="M104" s="121"/>
      <c r="N104" s="210">
        <f>N254</f>
        <v>0</v>
      </c>
      <c r="O104" s="227"/>
      <c r="P104" s="227"/>
      <c r="Q104" s="227"/>
      <c r="R104" s="122"/>
    </row>
    <row r="105" spans="2:18" s="1" customFormat="1" ht="21.75" customHeight="1">
      <c r="B105" s="30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2"/>
    </row>
    <row r="106" spans="2:21" s="1" customFormat="1" ht="29.25" customHeight="1">
      <c r="B106" s="30"/>
      <c r="C106" s="115" t="s">
        <v>121</v>
      </c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228">
        <f>ROUND(N107+N108+N109+N110+N111+N112,2)</f>
        <v>0</v>
      </c>
      <c r="O106" s="195"/>
      <c r="P106" s="195"/>
      <c r="Q106" s="195"/>
      <c r="R106" s="32"/>
      <c r="T106" s="123"/>
      <c r="U106" s="124" t="s">
        <v>38</v>
      </c>
    </row>
    <row r="107" spans="2:65" s="1" customFormat="1" ht="18" customHeight="1">
      <c r="B107" s="125"/>
      <c r="C107" s="126"/>
      <c r="D107" s="211" t="s">
        <v>122</v>
      </c>
      <c r="E107" s="229"/>
      <c r="F107" s="229"/>
      <c r="G107" s="229"/>
      <c r="H107" s="229"/>
      <c r="I107" s="126"/>
      <c r="J107" s="126"/>
      <c r="K107" s="126"/>
      <c r="L107" s="126"/>
      <c r="M107" s="126"/>
      <c r="N107" s="209">
        <f>ROUND(N88*T107,2)</f>
        <v>0</v>
      </c>
      <c r="O107" s="229"/>
      <c r="P107" s="229"/>
      <c r="Q107" s="229"/>
      <c r="R107" s="127"/>
      <c r="S107" s="128"/>
      <c r="T107" s="129"/>
      <c r="U107" s="130" t="s">
        <v>41</v>
      </c>
      <c r="V107" s="131"/>
      <c r="W107" s="131"/>
      <c r="X107" s="131"/>
      <c r="Y107" s="131"/>
      <c r="Z107" s="131"/>
      <c r="AA107" s="131"/>
      <c r="AB107" s="131"/>
      <c r="AC107" s="131"/>
      <c r="AD107" s="131"/>
      <c r="AE107" s="131"/>
      <c r="AF107" s="131"/>
      <c r="AG107" s="131"/>
      <c r="AH107" s="131"/>
      <c r="AI107" s="131"/>
      <c r="AJ107" s="131"/>
      <c r="AK107" s="131"/>
      <c r="AL107" s="131"/>
      <c r="AM107" s="131"/>
      <c r="AN107" s="131"/>
      <c r="AO107" s="131"/>
      <c r="AP107" s="131"/>
      <c r="AQ107" s="131"/>
      <c r="AR107" s="131"/>
      <c r="AS107" s="131"/>
      <c r="AT107" s="131"/>
      <c r="AU107" s="131"/>
      <c r="AV107" s="131"/>
      <c r="AW107" s="131"/>
      <c r="AX107" s="131"/>
      <c r="AY107" s="132" t="s">
        <v>123</v>
      </c>
      <c r="AZ107" s="131"/>
      <c r="BA107" s="131"/>
      <c r="BB107" s="131"/>
      <c r="BC107" s="131"/>
      <c r="BD107" s="131"/>
      <c r="BE107" s="133">
        <f aca="true" t="shared" si="0" ref="BE107:BE112">IF(U107="základná",N107,0)</f>
        <v>0</v>
      </c>
      <c r="BF107" s="133">
        <f aca="true" t="shared" si="1" ref="BF107:BF112">IF(U107="znížená",N107,0)</f>
        <v>0</v>
      </c>
      <c r="BG107" s="133">
        <f aca="true" t="shared" si="2" ref="BG107:BG112">IF(U107="zákl. prenesená",N107,0)</f>
        <v>0</v>
      </c>
      <c r="BH107" s="133">
        <f aca="true" t="shared" si="3" ref="BH107:BH112">IF(U107="zníž. prenesená",N107,0)</f>
        <v>0</v>
      </c>
      <c r="BI107" s="133">
        <f aca="true" t="shared" si="4" ref="BI107:BI112">IF(U107="nulová",N107,0)</f>
        <v>0</v>
      </c>
      <c r="BJ107" s="132" t="s">
        <v>124</v>
      </c>
      <c r="BK107" s="131"/>
      <c r="BL107" s="131"/>
      <c r="BM107" s="131"/>
    </row>
    <row r="108" spans="2:65" s="1" customFormat="1" ht="18" customHeight="1">
      <c r="B108" s="125"/>
      <c r="C108" s="126"/>
      <c r="D108" s="211" t="s">
        <v>125</v>
      </c>
      <c r="E108" s="229"/>
      <c r="F108" s="229"/>
      <c r="G108" s="229"/>
      <c r="H108" s="229"/>
      <c r="I108" s="126"/>
      <c r="J108" s="126"/>
      <c r="K108" s="126"/>
      <c r="L108" s="126"/>
      <c r="M108" s="126"/>
      <c r="N108" s="209">
        <f>ROUND(N88*T108,2)</f>
        <v>0</v>
      </c>
      <c r="O108" s="229"/>
      <c r="P108" s="229"/>
      <c r="Q108" s="229"/>
      <c r="R108" s="127"/>
      <c r="S108" s="128"/>
      <c r="T108" s="129"/>
      <c r="U108" s="130" t="s">
        <v>41</v>
      </c>
      <c r="V108" s="131"/>
      <c r="W108" s="131"/>
      <c r="X108" s="131"/>
      <c r="Y108" s="131"/>
      <c r="Z108" s="131"/>
      <c r="AA108" s="131"/>
      <c r="AB108" s="131"/>
      <c r="AC108" s="131"/>
      <c r="AD108" s="131"/>
      <c r="AE108" s="131"/>
      <c r="AF108" s="131"/>
      <c r="AG108" s="131"/>
      <c r="AH108" s="131"/>
      <c r="AI108" s="131"/>
      <c r="AJ108" s="131"/>
      <c r="AK108" s="131"/>
      <c r="AL108" s="131"/>
      <c r="AM108" s="131"/>
      <c r="AN108" s="131"/>
      <c r="AO108" s="131"/>
      <c r="AP108" s="131"/>
      <c r="AQ108" s="131"/>
      <c r="AR108" s="131"/>
      <c r="AS108" s="131"/>
      <c r="AT108" s="131"/>
      <c r="AU108" s="131"/>
      <c r="AV108" s="131"/>
      <c r="AW108" s="131"/>
      <c r="AX108" s="131"/>
      <c r="AY108" s="132" t="s">
        <v>123</v>
      </c>
      <c r="AZ108" s="131"/>
      <c r="BA108" s="131"/>
      <c r="BB108" s="131"/>
      <c r="BC108" s="131"/>
      <c r="BD108" s="131"/>
      <c r="BE108" s="133">
        <f t="shared" si="0"/>
        <v>0</v>
      </c>
      <c r="BF108" s="133">
        <f t="shared" si="1"/>
        <v>0</v>
      </c>
      <c r="BG108" s="133">
        <f t="shared" si="2"/>
        <v>0</v>
      </c>
      <c r="BH108" s="133">
        <f t="shared" si="3"/>
        <v>0</v>
      </c>
      <c r="BI108" s="133">
        <f t="shared" si="4"/>
        <v>0</v>
      </c>
      <c r="BJ108" s="132" t="s">
        <v>124</v>
      </c>
      <c r="BK108" s="131"/>
      <c r="BL108" s="131"/>
      <c r="BM108" s="131"/>
    </row>
    <row r="109" spans="2:65" s="1" customFormat="1" ht="18" customHeight="1">
      <c r="B109" s="125"/>
      <c r="C109" s="126"/>
      <c r="D109" s="211" t="s">
        <v>126</v>
      </c>
      <c r="E109" s="229"/>
      <c r="F109" s="229"/>
      <c r="G109" s="229"/>
      <c r="H109" s="229"/>
      <c r="I109" s="126"/>
      <c r="J109" s="126"/>
      <c r="K109" s="126"/>
      <c r="L109" s="126"/>
      <c r="M109" s="126"/>
      <c r="N109" s="209">
        <f>ROUND(N88*T109,2)</f>
        <v>0</v>
      </c>
      <c r="O109" s="229"/>
      <c r="P109" s="229"/>
      <c r="Q109" s="229"/>
      <c r="R109" s="127"/>
      <c r="S109" s="128"/>
      <c r="T109" s="129"/>
      <c r="U109" s="130" t="s">
        <v>41</v>
      </c>
      <c r="V109" s="131"/>
      <c r="W109" s="131"/>
      <c r="X109" s="131"/>
      <c r="Y109" s="131"/>
      <c r="Z109" s="131"/>
      <c r="AA109" s="131"/>
      <c r="AB109" s="131"/>
      <c r="AC109" s="131"/>
      <c r="AD109" s="131"/>
      <c r="AE109" s="131"/>
      <c r="AF109" s="131"/>
      <c r="AG109" s="131"/>
      <c r="AH109" s="131"/>
      <c r="AI109" s="131"/>
      <c r="AJ109" s="131"/>
      <c r="AK109" s="131"/>
      <c r="AL109" s="131"/>
      <c r="AM109" s="131"/>
      <c r="AN109" s="131"/>
      <c r="AO109" s="131"/>
      <c r="AP109" s="131"/>
      <c r="AQ109" s="131"/>
      <c r="AR109" s="131"/>
      <c r="AS109" s="131"/>
      <c r="AT109" s="131"/>
      <c r="AU109" s="131"/>
      <c r="AV109" s="131"/>
      <c r="AW109" s="131"/>
      <c r="AX109" s="131"/>
      <c r="AY109" s="132" t="s">
        <v>123</v>
      </c>
      <c r="AZ109" s="131"/>
      <c r="BA109" s="131"/>
      <c r="BB109" s="131"/>
      <c r="BC109" s="131"/>
      <c r="BD109" s="131"/>
      <c r="BE109" s="133">
        <f t="shared" si="0"/>
        <v>0</v>
      </c>
      <c r="BF109" s="133">
        <f t="shared" si="1"/>
        <v>0</v>
      </c>
      <c r="BG109" s="133">
        <f t="shared" si="2"/>
        <v>0</v>
      </c>
      <c r="BH109" s="133">
        <f t="shared" si="3"/>
        <v>0</v>
      </c>
      <c r="BI109" s="133">
        <f t="shared" si="4"/>
        <v>0</v>
      </c>
      <c r="BJ109" s="132" t="s">
        <v>124</v>
      </c>
      <c r="BK109" s="131"/>
      <c r="BL109" s="131"/>
      <c r="BM109" s="131"/>
    </row>
    <row r="110" spans="2:65" s="1" customFormat="1" ht="18" customHeight="1">
      <c r="B110" s="125"/>
      <c r="C110" s="126"/>
      <c r="D110" s="211" t="s">
        <v>127</v>
      </c>
      <c r="E110" s="229"/>
      <c r="F110" s="229"/>
      <c r="G110" s="229"/>
      <c r="H110" s="229"/>
      <c r="I110" s="126"/>
      <c r="J110" s="126"/>
      <c r="K110" s="126"/>
      <c r="L110" s="126"/>
      <c r="M110" s="126"/>
      <c r="N110" s="209">
        <f>ROUND(N88*T110,2)</f>
        <v>0</v>
      </c>
      <c r="O110" s="229"/>
      <c r="P110" s="229"/>
      <c r="Q110" s="229"/>
      <c r="R110" s="127"/>
      <c r="S110" s="128"/>
      <c r="T110" s="129"/>
      <c r="U110" s="130" t="s">
        <v>41</v>
      </c>
      <c r="V110" s="131"/>
      <c r="W110" s="131"/>
      <c r="X110" s="131"/>
      <c r="Y110" s="131"/>
      <c r="Z110" s="131"/>
      <c r="AA110" s="131"/>
      <c r="AB110" s="131"/>
      <c r="AC110" s="131"/>
      <c r="AD110" s="131"/>
      <c r="AE110" s="131"/>
      <c r="AF110" s="131"/>
      <c r="AG110" s="131"/>
      <c r="AH110" s="131"/>
      <c r="AI110" s="131"/>
      <c r="AJ110" s="131"/>
      <c r="AK110" s="131"/>
      <c r="AL110" s="131"/>
      <c r="AM110" s="131"/>
      <c r="AN110" s="131"/>
      <c r="AO110" s="131"/>
      <c r="AP110" s="131"/>
      <c r="AQ110" s="131"/>
      <c r="AR110" s="131"/>
      <c r="AS110" s="131"/>
      <c r="AT110" s="131"/>
      <c r="AU110" s="131"/>
      <c r="AV110" s="131"/>
      <c r="AW110" s="131"/>
      <c r="AX110" s="131"/>
      <c r="AY110" s="132" t="s">
        <v>123</v>
      </c>
      <c r="AZ110" s="131"/>
      <c r="BA110" s="131"/>
      <c r="BB110" s="131"/>
      <c r="BC110" s="131"/>
      <c r="BD110" s="131"/>
      <c r="BE110" s="133">
        <f t="shared" si="0"/>
        <v>0</v>
      </c>
      <c r="BF110" s="133">
        <f t="shared" si="1"/>
        <v>0</v>
      </c>
      <c r="BG110" s="133">
        <f t="shared" si="2"/>
        <v>0</v>
      </c>
      <c r="BH110" s="133">
        <f t="shared" si="3"/>
        <v>0</v>
      </c>
      <c r="BI110" s="133">
        <f t="shared" si="4"/>
        <v>0</v>
      </c>
      <c r="BJ110" s="132" t="s">
        <v>124</v>
      </c>
      <c r="BK110" s="131"/>
      <c r="BL110" s="131"/>
      <c r="BM110" s="131"/>
    </row>
    <row r="111" spans="2:65" s="1" customFormat="1" ht="18" customHeight="1">
      <c r="B111" s="125"/>
      <c r="C111" s="126"/>
      <c r="D111" s="211" t="s">
        <v>128</v>
      </c>
      <c r="E111" s="229"/>
      <c r="F111" s="229"/>
      <c r="G111" s="229"/>
      <c r="H111" s="229"/>
      <c r="I111" s="126"/>
      <c r="J111" s="126"/>
      <c r="K111" s="126"/>
      <c r="L111" s="126"/>
      <c r="M111" s="126"/>
      <c r="N111" s="209">
        <f>ROUND(N88*T111,2)</f>
        <v>0</v>
      </c>
      <c r="O111" s="229"/>
      <c r="P111" s="229"/>
      <c r="Q111" s="229"/>
      <c r="R111" s="127"/>
      <c r="S111" s="128"/>
      <c r="T111" s="129"/>
      <c r="U111" s="130" t="s">
        <v>41</v>
      </c>
      <c r="V111" s="131"/>
      <c r="W111" s="131"/>
      <c r="X111" s="131"/>
      <c r="Y111" s="131"/>
      <c r="Z111" s="131"/>
      <c r="AA111" s="131"/>
      <c r="AB111" s="131"/>
      <c r="AC111" s="131"/>
      <c r="AD111" s="131"/>
      <c r="AE111" s="131"/>
      <c r="AF111" s="131"/>
      <c r="AG111" s="131"/>
      <c r="AH111" s="131"/>
      <c r="AI111" s="131"/>
      <c r="AJ111" s="131"/>
      <c r="AK111" s="131"/>
      <c r="AL111" s="131"/>
      <c r="AM111" s="131"/>
      <c r="AN111" s="131"/>
      <c r="AO111" s="131"/>
      <c r="AP111" s="131"/>
      <c r="AQ111" s="131"/>
      <c r="AR111" s="131"/>
      <c r="AS111" s="131"/>
      <c r="AT111" s="131"/>
      <c r="AU111" s="131"/>
      <c r="AV111" s="131"/>
      <c r="AW111" s="131"/>
      <c r="AX111" s="131"/>
      <c r="AY111" s="132" t="s">
        <v>123</v>
      </c>
      <c r="AZ111" s="131"/>
      <c r="BA111" s="131"/>
      <c r="BB111" s="131"/>
      <c r="BC111" s="131"/>
      <c r="BD111" s="131"/>
      <c r="BE111" s="133">
        <f t="shared" si="0"/>
        <v>0</v>
      </c>
      <c r="BF111" s="133">
        <f t="shared" si="1"/>
        <v>0</v>
      </c>
      <c r="BG111" s="133">
        <f t="shared" si="2"/>
        <v>0</v>
      </c>
      <c r="BH111" s="133">
        <f t="shared" si="3"/>
        <v>0</v>
      </c>
      <c r="BI111" s="133">
        <f t="shared" si="4"/>
        <v>0</v>
      </c>
      <c r="BJ111" s="132" t="s">
        <v>124</v>
      </c>
      <c r="BK111" s="131"/>
      <c r="BL111" s="131"/>
      <c r="BM111" s="131"/>
    </row>
    <row r="112" spans="2:65" s="1" customFormat="1" ht="18" customHeight="1">
      <c r="B112" s="125"/>
      <c r="C112" s="126"/>
      <c r="D112" s="134" t="s">
        <v>129</v>
      </c>
      <c r="E112" s="126"/>
      <c r="F112" s="126"/>
      <c r="G112" s="126"/>
      <c r="H112" s="126"/>
      <c r="I112" s="126"/>
      <c r="J112" s="126"/>
      <c r="K112" s="126"/>
      <c r="L112" s="126"/>
      <c r="M112" s="126"/>
      <c r="N112" s="209">
        <f>ROUND(N88*T112,2)</f>
        <v>0</v>
      </c>
      <c r="O112" s="229"/>
      <c r="P112" s="229"/>
      <c r="Q112" s="229"/>
      <c r="R112" s="127"/>
      <c r="S112" s="128"/>
      <c r="T112" s="135"/>
      <c r="U112" s="136" t="s">
        <v>41</v>
      </c>
      <c r="V112" s="131"/>
      <c r="W112" s="131"/>
      <c r="X112" s="131"/>
      <c r="Y112" s="131"/>
      <c r="Z112" s="131"/>
      <c r="AA112" s="131"/>
      <c r="AB112" s="131"/>
      <c r="AC112" s="131"/>
      <c r="AD112" s="131"/>
      <c r="AE112" s="131"/>
      <c r="AF112" s="131"/>
      <c r="AG112" s="131"/>
      <c r="AH112" s="131"/>
      <c r="AI112" s="131"/>
      <c r="AJ112" s="131"/>
      <c r="AK112" s="131"/>
      <c r="AL112" s="131"/>
      <c r="AM112" s="131"/>
      <c r="AN112" s="131"/>
      <c r="AO112" s="131"/>
      <c r="AP112" s="131"/>
      <c r="AQ112" s="131"/>
      <c r="AR112" s="131"/>
      <c r="AS112" s="131"/>
      <c r="AT112" s="131"/>
      <c r="AU112" s="131"/>
      <c r="AV112" s="131"/>
      <c r="AW112" s="131"/>
      <c r="AX112" s="131"/>
      <c r="AY112" s="132" t="s">
        <v>130</v>
      </c>
      <c r="AZ112" s="131"/>
      <c r="BA112" s="131"/>
      <c r="BB112" s="131"/>
      <c r="BC112" s="131"/>
      <c r="BD112" s="131"/>
      <c r="BE112" s="133">
        <f t="shared" si="0"/>
        <v>0</v>
      </c>
      <c r="BF112" s="133">
        <f t="shared" si="1"/>
        <v>0</v>
      </c>
      <c r="BG112" s="133">
        <f t="shared" si="2"/>
        <v>0</v>
      </c>
      <c r="BH112" s="133">
        <f t="shared" si="3"/>
        <v>0</v>
      </c>
      <c r="BI112" s="133">
        <f t="shared" si="4"/>
        <v>0</v>
      </c>
      <c r="BJ112" s="132" t="s">
        <v>124</v>
      </c>
      <c r="BK112" s="131"/>
      <c r="BL112" s="131"/>
      <c r="BM112" s="131"/>
    </row>
    <row r="113" spans="2:18" s="1" customFormat="1" ht="13.5">
      <c r="B113" s="30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2"/>
    </row>
    <row r="114" spans="2:18" s="1" customFormat="1" ht="29.25" customHeight="1">
      <c r="B114" s="30"/>
      <c r="C114" s="107" t="s">
        <v>94</v>
      </c>
      <c r="D114" s="108"/>
      <c r="E114" s="108"/>
      <c r="F114" s="108"/>
      <c r="G114" s="108"/>
      <c r="H114" s="108"/>
      <c r="I114" s="108"/>
      <c r="J114" s="108"/>
      <c r="K114" s="108"/>
      <c r="L114" s="212">
        <f>ROUND(SUM(N88+N106),2)</f>
        <v>0</v>
      </c>
      <c r="M114" s="224"/>
      <c r="N114" s="224"/>
      <c r="O114" s="224"/>
      <c r="P114" s="224"/>
      <c r="Q114" s="224"/>
      <c r="R114" s="32"/>
    </row>
    <row r="115" spans="2:18" s="1" customFormat="1" ht="6.75" customHeight="1">
      <c r="B115" s="54"/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6"/>
    </row>
    <row r="119" spans="2:18" s="1" customFormat="1" ht="6.75" customHeight="1">
      <c r="B119" s="57"/>
      <c r="C119" s="58"/>
      <c r="D119" s="58"/>
      <c r="E119" s="58"/>
      <c r="F119" s="58"/>
      <c r="G119" s="58"/>
      <c r="H119" s="58"/>
      <c r="I119" s="58"/>
      <c r="J119" s="58"/>
      <c r="K119" s="58"/>
      <c r="L119" s="58"/>
      <c r="M119" s="58"/>
      <c r="N119" s="58"/>
      <c r="O119" s="58"/>
      <c r="P119" s="58"/>
      <c r="Q119" s="58"/>
      <c r="R119" s="59"/>
    </row>
    <row r="120" spans="2:18" s="1" customFormat="1" ht="36.75" customHeight="1">
      <c r="B120" s="30"/>
      <c r="C120" s="176" t="s">
        <v>131</v>
      </c>
      <c r="D120" s="195"/>
      <c r="E120" s="195"/>
      <c r="F120" s="195"/>
      <c r="G120" s="195"/>
      <c r="H120" s="195"/>
      <c r="I120" s="195"/>
      <c r="J120" s="195"/>
      <c r="K120" s="195"/>
      <c r="L120" s="195"/>
      <c r="M120" s="195"/>
      <c r="N120" s="195"/>
      <c r="O120" s="195"/>
      <c r="P120" s="195"/>
      <c r="Q120" s="195"/>
      <c r="R120" s="32"/>
    </row>
    <row r="121" spans="2:18" s="1" customFormat="1" ht="6.75" customHeight="1">
      <c r="B121" s="30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2"/>
    </row>
    <row r="122" spans="2:18" s="1" customFormat="1" ht="30" customHeight="1">
      <c r="B122" s="30"/>
      <c r="C122" s="25" t="s">
        <v>15</v>
      </c>
      <c r="D122" s="31"/>
      <c r="E122" s="31"/>
      <c r="F122" s="216" t="str">
        <f>F6</f>
        <v>Rekonštrukcia a modernizácia domu smútku a jeho okolia - LYSICA</v>
      </c>
      <c r="G122" s="195"/>
      <c r="H122" s="195"/>
      <c r="I122" s="195"/>
      <c r="J122" s="195"/>
      <c r="K122" s="195"/>
      <c r="L122" s="195"/>
      <c r="M122" s="195"/>
      <c r="N122" s="195"/>
      <c r="O122" s="195"/>
      <c r="P122" s="195"/>
      <c r="Q122" s="31"/>
      <c r="R122" s="32"/>
    </row>
    <row r="123" spans="2:18" s="1" customFormat="1" ht="36.75" customHeight="1">
      <c r="B123" s="30"/>
      <c r="C123" s="64" t="s">
        <v>97</v>
      </c>
      <c r="D123" s="31"/>
      <c r="E123" s="31"/>
      <c r="F123" s="196" t="str">
        <f>F7</f>
        <v>SO-01 - Dom smútku</v>
      </c>
      <c r="G123" s="195"/>
      <c r="H123" s="195"/>
      <c r="I123" s="195"/>
      <c r="J123" s="195"/>
      <c r="K123" s="195"/>
      <c r="L123" s="195"/>
      <c r="M123" s="195"/>
      <c r="N123" s="195"/>
      <c r="O123" s="195"/>
      <c r="P123" s="195"/>
      <c r="Q123" s="31"/>
      <c r="R123" s="32"/>
    </row>
    <row r="124" spans="2:18" s="1" customFormat="1" ht="6.75" customHeight="1">
      <c r="B124" s="30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2"/>
    </row>
    <row r="125" spans="2:18" s="1" customFormat="1" ht="18" customHeight="1">
      <c r="B125" s="30"/>
      <c r="C125" s="25" t="s">
        <v>20</v>
      </c>
      <c r="D125" s="31"/>
      <c r="E125" s="31"/>
      <c r="F125" s="23" t="str">
        <f>F9</f>
        <v>Obec Lysica č.p. 943/10, 943/11, 943/8</v>
      </c>
      <c r="G125" s="31"/>
      <c r="H125" s="31"/>
      <c r="I125" s="31"/>
      <c r="J125" s="31"/>
      <c r="K125" s="25" t="s">
        <v>22</v>
      </c>
      <c r="L125" s="31"/>
      <c r="M125" s="222">
        <f>IF(O9="","",O9)</f>
      </c>
      <c r="N125" s="195"/>
      <c r="O125" s="195"/>
      <c r="P125" s="195"/>
      <c r="Q125" s="31"/>
      <c r="R125" s="32"/>
    </row>
    <row r="126" spans="2:18" s="1" customFormat="1" ht="6.75" customHeight="1">
      <c r="B126" s="30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2"/>
    </row>
    <row r="127" spans="2:18" s="1" customFormat="1" ht="15">
      <c r="B127" s="30"/>
      <c r="C127" s="25" t="s">
        <v>23</v>
      </c>
      <c r="D127" s="31"/>
      <c r="E127" s="31"/>
      <c r="F127" s="23" t="str">
        <f>E12</f>
        <v> </v>
      </c>
      <c r="G127" s="31"/>
      <c r="H127" s="31"/>
      <c r="I127" s="31"/>
      <c r="J127" s="31"/>
      <c r="K127" s="25" t="s">
        <v>29</v>
      </c>
      <c r="L127" s="31"/>
      <c r="M127" s="181" t="str">
        <f>E18</f>
        <v>Ing. arch. Jozef SOBČÁK</v>
      </c>
      <c r="N127" s="195"/>
      <c r="O127" s="195"/>
      <c r="P127" s="195"/>
      <c r="Q127" s="195"/>
      <c r="R127" s="32"/>
    </row>
    <row r="128" spans="2:18" s="1" customFormat="1" ht="14.25" customHeight="1">
      <c r="B128" s="30"/>
      <c r="C128" s="25" t="s">
        <v>27</v>
      </c>
      <c r="D128" s="31"/>
      <c r="E128" s="31"/>
      <c r="F128" s="23" t="str">
        <f>IF(E15="","",E15)</f>
        <v>Vyplň údaj</v>
      </c>
      <c r="G128" s="31"/>
      <c r="H128" s="31"/>
      <c r="I128" s="31"/>
      <c r="J128" s="31"/>
      <c r="K128" s="25" t="s">
        <v>33</v>
      </c>
      <c r="L128" s="31"/>
      <c r="M128" s="181" t="str">
        <f>E21</f>
        <v> </v>
      </c>
      <c r="N128" s="195"/>
      <c r="O128" s="195"/>
      <c r="P128" s="195"/>
      <c r="Q128" s="195"/>
      <c r="R128" s="32"/>
    </row>
    <row r="129" spans="2:18" s="1" customFormat="1" ht="9.75" customHeight="1">
      <c r="B129" s="30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2"/>
    </row>
    <row r="130" spans="2:27" s="8" customFormat="1" ht="29.25" customHeight="1">
      <c r="B130" s="137"/>
      <c r="C130" s="138" t="s">
        <v>132</v>
      </c>
      <c r="D130" s="139" t="s">
        <v>133</v>
      </c>
      <c r="E130" s="139" t="s">
        <v>56</v>
      </c>
      <c r="F130" s="230" t="s">
        <v>134</v>
      </c>
      <c r="G130" s="231"/>
      <c r="H130" s="231"/>
      <c r="I130" s="231"/>
      <c r="J130" s="139" t="s">
        <v>135</v>
      </c>
      <c r="K130" s="139" t="s">
        <v>136</v>
      </c>
      <c r="L130" s="232" t="s">
        <v>137</v>
      </c>
      <c r="M130" s="231"/>
      <c r="N130" s="230" t="s">
        <v>102</v>
      </c>
      <c r="O130" s="231"/>
      <c r="P130" s="231"/>
      <c r="Q130" s="233"/>
      <c r="R130" s="140"/>
      <c r="T130" s="71" t="s">
        <v>138</v>
      </c>
      <c r="U130" s="72" t="s">
        <v>38</v>
      </c>
      <c r="V130" s="72" t="s">
        <v>139</v>
      </c>
      <c r="W130" s="72" t="s">
        <v>140</v>
      </c>
      <c r="X130" s="72" t="s">
        <v>141</v>
      </c>
      <c r="Y130" s="72" t="s">
        <v>142</v>
      </c>
      <c r="Z130" s="72" t="s">
        <v>143</v>
      </c>
      <c r="AA130" s="73" t="s">
        <v>144</v>
      </c>
    </row>
    <row r="131" spans="2:63" s="1" customFormat="1" ht="29.25" customHeight="1">
      <c r="B131" s="30"/>
      <c r="C131" s="75" t="s">
        <v>99</v>
      </c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238">
        <f>BK131</f>
        <v>0</v>
      </c>
      <c r="O131" s="239"/>
      <c r="P131" s="239"/>
      <c r="Q131" s="239"/>
      <c r="R131" s="32"/>
      <c r="T131" s="74"/>
      <c r="U131" s="46"/>
      <c r="V131" s="46"/>
      <c r="W131" s="141">
        <f>W132+W156+W237+W259</f>
        <v>0</v>
      </c>
      <c r="X131" s="46"/>
      <c r="Y131" s="141">
        <f>Y132+Y156+Y237+Y259</f>
        <v>22.89753442</v>
      </c>
      <c r="Z131" s="46"/>
      <c r="AA131" s="142">
        <f>AA132+AA156+AA237+AA259</f>
        <v>5.6115225</v>
      </c>
      <c r="AT131" s="13" t="s">
        <v>73</v>
      </c>
      <c r="AU131" s="13" t="s">
        <v>104</v>
      </c>
      <c r="BK131" s="143">
        <f>BK132+BK156+BK237+BK259</f>
        <v>0</v>
      </c>
    </row>
    <row r="132" spans="2:63" s="9" customFormat="1" ht="36.75" customHeight="1">
      <c r="B132" s="144"/>
      <c r="C132" s="145"/>
      <c r="D132" s="146" t="s">
        <v>105</v>
      </c>
      <c r="E132" s="146"/>
      <c r="F132" s="146"/>
      <c r="G132" s="146"/>
      <c r="H132" s="146"/>
      <c r="I132" s="146"/>
      <c r="J132" s="146"/>
      <c r="K132" s="146"/>
      <c r="L132" s="146"/>
      <c r="M132" s="146"/>
      <c r="N132" s="240">
        <f>BK132</f>
        <v>0</v>
      </c>
      <c r="O132" s="241"/>
      <c r="P132" s="241"/>
      <c r="Q132" s="241"/>
      <c r="R132" s="147"/>
      <c r="T132" s="148"/>
      <c r="U132" s="145"/>
      <c r="V132" s="145"/>
      <c r="W132" s="149">
        <f>W133+W141+W153</f>
        <v>0</v>
      </c>
      <c r="X132" s="145"/>
      <c r="Y132" s="149">
        <f>Y133+Y141+Y153</f>
        <v>12.040852600000001</v>
      </c>
      <c r="Z132" s="145"/>
      <c r="AA132" s="150">
        <f>AA133+AA141+AA153</f>
        <v>5.3262</v>
      </c>
      <c r="AR132" s="151" t="s">
        <v>81</v>
      </c>
      <c r="AT132" s="152" t="s">
        <v>73</v>
      </c>
      <c r="AU132" s="152" t="s">
        <v>74</v>
      </c>
      <c r="AY132" s="151" t="s">
        <v>145</v>
      </c>
      <c r="BK132" s="153">
        <f>BK133+BK141+BK153</f>
        <v>0</v>
      </c>
    </row>
    <row r="133" spans="2:63" s="9" customFormat="1" ht="19.5" customHeight="1">
      <c r="B133" s="144"/>
      <c r="C133" s="145"/>
      <c r="D133" s="154" t="s">
        <v>106</v>
      </c>
      <c r="E133" s="154"/>
      <c r="F133" s="154"/>
      <c r="G133" s="154"/>
      <c r="H133" s="154"/>
      <c r="I133" s="154"/>
      <c r="J133" s="154"/>
      <c r="K133" s="154"/>
      <c r="L133" s="154"/>
      <c r="M133" s="154"/>
      <c r="N133" s="242">
        <f>BK133</f>
        <v>0</v>
      </c>
      <c r="O133" s="243"/>
      <c r="P133" s="243"/>
      <c r="Q133" s="243"/>
      <c r="R133" s="147"/>
      <c r="T133" s="148"/>
      <c r="U133" s="145"/>
      <c r="V133" s="145"/>
      <c r="W133" s="149">
        <f>SUM(W134:W140)</f>
        <v>0</v>
      </c>
      <c r="X133" s="145"/>
      <c r="Y133" s="149">
        <f>SUM(Y134:Y140)</f>
        <v>4.602352600000001</v>
      </c>
      <c r="Z133" s="145"/>
      <c r="AA133" s="150">
        <f>SUM(AA134:AA140)</f>
        <v>0</v>
      </c>
      <c r="AR133" s="151" t="s">
        <v>81</v>
      </c>
      <c r="AT133" s="152" t="s">
        <v>73</v>
      </c>
      <c r="AU133" s="152" t="s">
        <v>81</v>
      </c>
      <c r="AY133" s="151" t="s">
        <v>145</v>
      </c>
      <c r="BK133" s="153">
        <f>SUM(BK134:BK140)</f>
        <v>0</v>
      </c>
    </row>
    <row r="134" spans="2:65" s="1" customFormat="1" ht="44.25" customHeight="1">
      <c r="B134" s="125"/>
      <c r="C134" s="155" t="s">
        <v>81</v>
      </c>
      <c r="D134" s="155" t="s">
        <v>146</v>
      </c>
      <c r="E134" s="156" t="s">
        <v>147</v>
      </c>
      <c r="F134" s="234" t="s">
        <v>148</v>
      </c>
      <c r="G134" s="235"/>
      <c r="H134" s="235"/>
      <c r="I134" s="235"/>
      <c r="J134" s="157" t="s">
        <v>149</v>
      </c>
      <c r="K134" s="158">
        <v>66.8</v>
      </c>
      <c r="L134" s="236">
        <v>0</v>
      </c>
      <c r="M134" s="235"/>
      <c r="N134" s="237">
        <f aca="true" t="shared" si="5" ref="N134:N140">ROUND(L134*K134,3)</f>
        <v>0</v>
      </c>
      <c r="O134" s="235"/>
      <c r="P134" s="235"/>
      <c r="Q134" s="235"/>
      <c r="R134" s="127"/>
      <c r="T134" s="159" t="s">
        <v>18</v>
      </c>
      <c r="U134" s="39" t="s">
        <v>41</v>
      </c>
      <c r="V134" s="31"/>
      <c r="W134" s="160">
        <f aca="true" t="shared" si="6" ref="W134:W140">V134*K134</f>
        <v>0</v>
      </c>
      <c r="X134" s="160">
        <v>0.014</v>
      </c>
      <c r="Y134" s="160">
        <f aca="true" t="shared" si="7" ref="Y134:Y140">X134*K134</f>
        <v>0.9352</v>
      </c>
      <c r="Z134" s="160">
        <v>0</v>
      </c>
      <c r="AA134" s="161">
        <f aca="true" t="shared" si="8" ref="AA134:AA140">Z134*K134</f>
        <v>0</v>
      </c>
      <c r="AR134" s="13" t="s">
        <v>150</v>
      </c>
      <c r="AT134" s="13" t="s">
        <v>146</v>
      </c>
      <c r="AU134" s="13" t="s">
        <v>124</v>
      </c>
      <c r="AY134" s="13" t="s">
        <v>145</v>
      </c>
      <c r="BE134" s="100">
        <f aca="true" t="shared" si="9" ref="BE134:BE140">IF(U134="základná",N134,0)</f>
        <v>0</v>
      </c>
      <c r="BF134" s="100">
        <f aca="true" t="shared" si="10" ref="BF134:BF140">IF(U134="znížená",N134,0)</f>
        <v>0</v>
      </c>
      <c r="BG134" s="100">
        <f aca="true" t="shared" si="11" ref="BG134:BG140">IF(U134="zákl. prenesená",N134,0)</f>
        <v>0</v>
      </c>
      <c r="BH134" s="100">
        <f aca="true" t="shared" si="12" ref="BH134:BH140">IF(U134="zníž. prenesená",N134,0)</f>
        <v>0</v>
      </c>
      <c r="BI134" s="100">
        <f aca="true" t="shared" si="13" ref="BI134:BI140">IF(U134="nulová",N134,0)</f>
        <v>0</v>
      </c>
      <c r="BJ134" s="13" t="s">
        <v>124</v>
      </c>
      <c r="BK134" s="162">
        <f aca="true" t="shared" si="14" ref="BK134:BK140">ROUND(L134*K134,3)</f>
        <v>0</v>
      </c>
      <c r="BL134" s="13" t="s">
        <v>150</v>
      </c>
      <c r="BM134" s="13" t="s">
        <v>151</v>
      </c>
    </row>
    <row r="135" spans="2:65" s="1" customFormat="1" ht="44.25" customHeight="1">
      <c r="B135" s="125"/>
      <c r="C135" s="155" t="s">
        <v>124</v>
      </c>
      <c r="D135" s="155" t="s">
        <v>146</v>
      </c>
      <c r="E135" s="156" t="s">
        <v>152</v>
      </c>
      <c r="F135" s="234" t="s">
        <v>153</v>
      </c>
      <c r="G135" s="235"/>
      <c r="H135" s="235"/>
      <c r="I135" s="235"/>
      <c r="J135" s="157" t="s">
        <v>149</v>
      </c>
      <c r="K135" s="158">
        <v>21.1</v>
      </c>
      <c r="L135" s="236">
        <v>0</v>
      </c>
      <c r="M135" s="235"/>
      <c r="N135" s="237">
        <f t="shared" si="5"/>
        <v>0</v>
      </c>
      <c r="O135" s="235"/>
      <c r="P135" s="235"/>
      <c r="Q135" s="235"/>
      <c r="R135" s="127"/>
      <c r="T135" s="159" t="s">
        <v>18</v>
      </c>
      <c r="U135" s="39" t="s">
        <v>41</v>
      </c>
      <c r="V135" s="31"/>
      <c r="W135" s="160">
        <f t="shared" si="6"/>
        <v>0</v>
      </c>
      <c r="X135" s="160">
        <v>0.0147</v>
      </c>
      <c r="Y135" s="160">
        <f t="shared" si="7"/>
        <v>0.31017</v>
      </c>
      <c r="Z135" s="160">
        <v>0</v>
      </c>
      <c r="AA135" s="161">
        <f t="shared" si="8"/>
        <v>0</v>
      </c>
      <c r="AR135" s="13" t="s">
        <v>150</v>
      </c>
      <c r="AT135" s="13" t="s">
        <v>146</v>
      </c>
      <c r="AU135" s="13" t="s">
        <v>124</v>
      </c>
      <c r="AY135" s="13" t="s">
        <v>145</v>
      </c>
      <c r="BE135" s="100">
        <f t="shared" si="9"/>
        <v>0</v>
      </c>
      <c r="BF135" s="100">
        <f t="shared" si="10"/>
        <v>0</v>
      </c>
      <c r="BG135" s="100">
        <f t="shared" si="11"/>
        <v>0</v>
      </c>
      <c r="BH135" s="100">
        <f t="shared" si="12"/>
        <v>0</v>
      </c>
      <c r="BI135" s="100">
        <f t="shared" si="13"/>
        <v>0</v>
      </c>
      <c r="BJ135" s="13" t="s">
        <v>124</v>
      </c>
      <c r="BK135" s="162">
        <f t="shared" si="14"/>
        <v>0</v>
      </c>
      <c r="BL135" s="13" t="s">
        <v>150</v>
      </c>
      <c r="BM135" s="13" t="s">
        <v>154</v>
      </c>
    </row>
    <row r="136" spans="2:65" s="1" customFormat="1" ht="44.25" customHeight="1">
      <c r="B136" s="125"/>
      <c r="C136" s="155" t="s">
        <v>155</v>
      </c>
      <c r="D136" s="155" t="s">
        <v>146</v>
      </c>
      <c r="E136" s="156" t="s">
        <v>156</v>
      </c>
      <c r="F136" s="234" t="s">
        <v>157</v>
      </c>
      <c r="G136" s="235"/>
      <c r="H136" s="235"/>
      <c r="I136" s="235"/>
      <c r="J136" s="157" t="s">
        <v>149</v>
      </c>
      <c r="K136" s="158">
        <v>45.5</v>
      </c>
      <c r="L136" s="236">
        <v>0</v>
      </c>
      <c r="M136" s="235"/>
      <c r="N136" s="237">
        <f t="shared" si="5"/>
        <v>0</v>
      </c>
      <c r="O136" s="235"/>
      <c r="P136" s="235"/>
      <c r="Q136" s="235"/>
      <c r="R136" s="127"/>
      <c r="T136" s="159" t="s">
        <v>18</v>
      </c>
      <c r="U136" s="39" t="s">
        <v>41</v>
      </c>
      <c r="V136" s="31"/>
      <c r="W136" s="160">
        <f t="shared" si="6"/>
        <v>0</v>
      </c>
      <c r="X136" s="160">
        <v>0.00245</v>
      </c>
      <c r="Y136" s="160">
        <f t="shared" si="7"/>
        <v>0.11147499999999999</v>
      </c>
      <c r="Z136" s="160">
        <v>0</v>
      </c>
      <c r="AA136" s="161">
        <f t="shared" si="8"/>
        <v>0</v>
      </c>
      <c r="AR136" s="13" t="s">
        <v>150</v>
      </c>
      <c r="AT136" s="13" t="s">
        <v>146</v>
      </c>
      <c r="AU136" s="13" t="s">
        <v>124</v>
      </c>
      <c r="AY136" s="13" t="s">
        <v>145</v>
      </c>
      <c r="BE136" s="100">
        <f t="shared" si="9"/>
        <v>0</v>
      </c>
      <c r="BF136" s="100">
        <f t="shared" si="10"/>
        <v>0</v>
      </c>
      <c r="BG136" s="100">
        <f t="shared" si="11"/>
        <v>0</v>
      </c>
      <c r="BH136" s="100">
        <f t="shared" si="12"/>
        <v>0</v>
      </c>
      <c r="BI136" s="100">
        <f t="shared" si="13"/>
        <v>0</v>
      </c>
      <c r="BJ136" s="13" t="s">
        <v>124</v>
      </c>
      <c r="BK136" s="162">
        <f t="shared" si="14"/>
        <v>0</v>
      </c>
      <c r="BL136" s="13" t="s">
        <v>150</v>
      </c>
      <c r="BM136" s="13" t="s">
        <v>158</v>
      </c>
    </row>
    <row r="137" spans="2:65" s="1" customFormat="1" ht="22.5" customHeight="1">
      <c r="B137" s="125"/>
      <c r="C137" s="155" t="s">
        <v>150</v>
      </c>
      <c r="D137" s="155" t="s">
        <v>146</v>
      </c>
      <c r="E137" s="156" t="s">
        <v>159</v>
      </c>
      <c r="F137" s="234" t="s">
        <v>160</v>
      </c>
      <c r="G137" s="235"/>
      <c r="H137" s="235"/>
      <c r="I137" s="235"/>
      <c r="J137" s="157" t="s">
        <v>149</v>
      </c>
      <c r="K137" s="158">
        <v>450</v>
      </c>
      <c r="L137" s="236">
        <v>0</v>
      </c>
      <c r="M137" s="235"/>
      <c r="N137" s="237">
        <f t="shared" si="5"/>
        <v>0</v>
      </c>
      <c r="O137" s="235"/>
      <c r="P137" s="235"/>
      <c r="Q137" s="235"/>
      <c r="R137" s="127"/>
      <c r="T137" s="159" t="s">
        <v>18</v>
      </c>
      <c r="U137" s="39" t="s">
        <v>41</v>
      </c>
      <c r="V137" s="31"/>
      <c r="W137" s="160">
        <f t="shared" si="6"/>
        <v>0</v>
      </c>
      <c r="X137" s="160">
        <v>0.00052</v>
      </c>
      <c r="Y137" s="160">
        <f t="shared" si="7"/>
        <v>0.23399999999999999</v>
      </c>
      <c r="Z137" s="160">
        <v>0</v>
      </c>
      <c r="AA137" s="161">
        <f t="shared" si="8"/>
        <v>0</v>
      </c>
      <c r="AR137" s="13" t="s">
        <v>150</v>
      </c>
      <c r="AT137" s="13" t="s">
        <v>146</v>
      </c>
      <c r="AU137" s="13" t="s">
        <v>124</v>
      </c>
      <c r="AY137" s="13" t="s">
        <v>145</v>
      </c>
      <c r="BE137" s="100">
        <f t="shared" si="9"/>
        <v>0</v>
      </c>
      <c r="BF137" s="100">
        <f t="shared" si="10"/>
        <v>0</v>
      </c>
      <c r="BG137" s="100">
        <f t="shared" si="11"/>
        <v>0</v>
      </c>
      <c r="BH137" s="100">
        <f t="shared" si="12"/>
        <v>0</v>
      </c>
      <c r="BI137" s="100">
        <f t="shared" si="13"/>
        <v>0</v>
      </c>
      <c r="BJ137" s="13" t="s">
        <v>124</v>
      </c>
      <c r="BK137" s="162">
        <f t="shared" si="14"/>
        <v>0</v>
      </c>
      <c r="BL137" s="13" t="s">
        <v>150</v>
      </c>
      <c r="BM137" s="13" t="s">
        <v>161</v>
      </c>
    </row>
    <row r="138" spans="2:65" s="1" customFormat="1" ht="44.25" customHeight="1">
      <c r="B138" s="125"/>
      <c r="C138" s="155" t="s">
        <v>162</v>
      </c>
      <c r="D138" s="155" t="s">
        <v>146</v>
      </c>
      <c r="E138" s="156" t="s">
        <v>163</v>
      </c>
      <c r="F138" s="234" t="s">
        <v>164</v>
      </c>
      <c r="G138" s="235"/>
      <c r="H138" s="235"/>
      <c r="I138" s="235"/>
      <c r="J138" s="157" t="s">
        <v>149</v>
      </c>
      <c r="K138" s="158">
        <v>45.5</v>
      </c>
      <c r="L138" s="236">
        <v>0</v>
      </c>
      <c r="M138" s="235"/>
      <c r="N138" s="237">
        <f t="shared" si="5"/>
        <v>0</v>
      </c>
      <c r="O138" s="235"/>
      <c r="P138" s="235"/>
      <c r="Q138" s="235"/>
      <c r="R138" s="127"/>
      <c r="T138" s="159" t="s">
        <v>18</v>
      </c>
      <c r="U138" s="39" t="s">
        <v>41</v>
      </c>
      <c r="V138" s="31"/>
      <c r="W138" s="160">
        <f t="shared" si="6"/>
        <v>0</v>
      </c>
      <c r="X138" s="160">
        <v>0.01022</v>
      </c>
      <c r="Y138" s="160">
        <f t="shared" si="7"/>
        <v>0.46501</v>
      </c>
      <c r="Z138" s="160">
        <v>0</v>
      </c>
      <c r="AA138" s="161">
        <f t="shared" si="8"/>
        <v>0</v>
      </c>
      <c r="AR138" s="13" t="s">
        <v>150</v>
      </c>
      <c r="AT138" s="13" t="s">
        <v>146</v>
      </c>
      <c r="AU138" s="13" t="s">
        <v>124</v>
      </c>
      <c r="AY138" s="13" t="s">
        <v>145</v>
      </c>
      <c r="BE138" s="100">
        <f t="shared" si="9"/>
        <v>0</v>
      </c>
      <c r="BF138" s="100">
        <f t="shared" si="10"/>
        <v>0</v>
      </c>
      <c r="BG138" s="100">
        <f t="shared" si="11"/>
        <v>0</v>
      </c>
      <c r="BH138" s="100">
        <f t="shared" si="12"/>
        <v>0</v>
      </c>
      <c r="BI138" s="100">
        <f t="shared" si="13"/>
        <v>0</v>
      </c>
      <c r="BJ138" s="13" t="s">
        <v>124</v>
      </c>
      <c r="BK138" s="162">
        <f t="shared" si="14"/>
        <v>0</v>
      </c>
      <c r="BL138" s="13" t="s">
        <v>150</v>
      </c>
      <c r="BM138" s="13" t="s">
        <v>165</v>
      </c>
    </row>
    <row r="139" spans="2:65" s="1" customFormat="1" ht="31.5" customHeight="1">
      <c r="B139" s="125"/>
      <c r="C139" s="155" t="s">
        <v>166</v>
      </c>
      <c r="D139" s="155" t="s">
        <v>146</v>
      </c>
      <c r="E139" s="156" t="s">
        <v>167</v>
      </c>
      <c r="F139" s="234" t="s">
        <v>168</v>
      </c>
      <c r="G139" s="235"/>
      <c r="H139" s="235"/>
      <c r="I139" s="235"/>
      <c r="J139" s="157" t="s">
        <v>149</v>
      </c>
      <c r="K139" s="158">
        <v>209.82</v>
      </c>
      <c r="L139" s="236">
        <v>0</v>
      </c>
      <c r="M139" s="235"/>
      <c r="N139" s="237">
        <f t="shared" si="5"/>
        <v>0</v>
      </c>
      <c r="O139" s="235"/>
      <c r="P139" s="235"/>
      <c r="Q139" s="235"/>
      <c r="R139" s="127"/>
      <c r="T139" s="159" t="s">
        <v>18</v>
      </c>
      <c r="U139" s="39" t="s">
        <v>41</v>
      </c>
      <c r="V139" s="31"/>
      <c r="W139" s="160">
        <f t="shared" si="6"/>
        <v>0</v>
      </c>
      <c r="X139" s="160">
        <v>0.00876</v>
      </c>
      <c r="Y139" s="160">
        <f t="shared" si="7"/>
        <v>1.8380232</v>
      </c>
      <c r="Z139" s="160">
        <v>0</v>
      </c>
      <c r="AA139" s="161">
        <f t="shared" si="8"/>
        <v>0</v>
      </c>
      <c r="AR139" s="13" t="s">
        <v>150</v>
      </c>
      <c r="AT139" s="13" t="s">
        <v>146</v>
      </c>
      <c r="AU139" s="13" t="s">
        <v>124</v>
      </c>
      <c r="AY139" s="13" t="s">
        <v>145</v>
      </c>
      <c r="BE139" s="100">
        <f t="shared" si="9"/>
        <v>0</v>
      </c>
      <c r="BF139" s="100">
        <f t="shared" si="10"/>
        <v>0</v>
      </c>
      <c r="BG139" s="100">
        <f t="shared" si="11"/>
        <v>0</v>
      </c>
      <c r="BH139" s="100">
        <f t="shared" si="12"/>
        <v>0</v>
      </c>
      <c r="BI139" s="100">
        <f t="shared" si="13"/>
        <v>0</v>
      </c>
      <c r="BJ139" s="13" t="s">
        <v>124</v>
      </c>
      <c r="BK139" s="162">
        <f t="shared" si="14"/>
        <v>0</v>
      </c>
      <c r="BL139" s="13" t="s">
        <v>150</v>
      </c>
      <c r="BM139" s="13" t="s">
        <v>169</v>
      </c>
    </row>
    <row r="140" spans="2:65" s="1" customFormat="1" ht="31.5" customHeight="1">
      <c r="B140" s="125"/>
      <c r="C140" s="155" t="s">
        <v>170</v>
      </c>
      <c r="D140" s="155" t="s">
        <v>146</v>
      </c>
      <c r="E140" s="156" t="s">
        <v>171</v>
      </c>
      <c r="F140" s="234" t="s">
        <v>172</v>
      </c>
      <c r="G140" s="235"/>
      <c r="H140" s="235"/>
      <c r="I140" s="235"/>
      <c r="J140" s="157" t="s">
        <v>149</v>
      </c>
      <c r="K140" s="158">
        <v>16.19</v>
      </c>
      <c r="L140" s="236">
        <v>0</v>
      </c>
      <c r="M140" s="235"/>
      <c r="N140" s="237">
        <f t="shared" si="5"/>
        <v>0</v>
      </c>
      <c r="O140" s="235"/>
      <c r="P140" s="235"/>
      <c r="Q140" s="235"/>
      <c r="R140" s="127"/>
      <c r="T140" s="159" t="s">
        <v>18</v>
      </c>
      <c r="U140" s="39" t="s">
        <v>41</v>
      </c>
      <c r="V140" s="31"/>
      <c r="W140" s="160">
        <f t="shared" si="6"/>
        <v>0</v>
      </c>
      <c r="X140" s="160">
        <v>0.04376</v>
      </c>
      <c r="Y140" s="160">
        <f t="shared" si="7"/>
        <v>0.7084744000000001</v>
      </c>
      <c r="Z140" s="160">
        <v>0</v>
      </c>
      <c r="AA140" s="161">
        <f t="shared" si="8"/>
        <v>0</v>
      </c>
      <c r="AR140" s="13" t="s">
        <v>150</v>
      </c>
      <c r="AT140" s="13" t="s">
        <v>146</v>
      </c>
      <c r="AU140" s="13" t="s">
        <v>124</v>
      </c>
      <c r="AY140" s="13" t="s">
        <v>145</v>
      </c>
      <c r="BE140" s="100">
        <f t="shared" si="9"/>
        <v>0</v>
      </c>
      <c r="BF140" s="100">
        <f t="shared" si="10"/>
        <v>0</v>
      </c>
      <c r="BG140" s="100">
        <f t="shared" si="11"/>
        <v>0</v>
      </c>
      <c r="BH140" s="100">
        <f t="shared" si="12"/>
        <v>0</v>
      </c>
      <c r="BI140" s="100">
        <f t="shared" si="13"/>
        <v>0</v>
      </c>
      <c r="BJ140" s="13" t="s">
        <v>124</v>
      </c>
      <c r="BK140" s="162">
        <f t="shared" si="14"/>
        <v>0</v>
      </c>
      <c r="BL140" s="13" t="s">
        <v>150</v>
      </c>
      <c r="BM140" s="13" t="s">
        <v>173</v>
      </c>
    </row>
    <row r="141" spans="2:63" s="9" customFormat="1" ht="29.25" customHeight="1">
      <c r="B141" s="144"/>
      <c r="C141" s="145"/>
      <c r="D141" s="154" t="s">
        <v>107</v>
      </c>
      <c r="E141" s="154"/>
      <c r="F141" s="154"/>
      <c r="G141" s="154"/>
      <c r="H141" s="154"/>
      <c r="I141" s="154"/>
      <c r="J141" s="154"/>
      <c r="K141" s="154"/>
      <c r="L141" s="154"/>
      <c r="M141" s="154"/>
      <c r="N141" s="248">
        <f>BK141</f>
        <v>0</v>
      </c>
      <c r="O141" s="249"/>
      <c r="P141" s="249"/>
      <c r="Q141" s="249"/>
      <c r="R141" s="147"/>
      <c r="T141" s="148"/>
      <c r="U141" s="145"/>
      <c r="V141" s="145"/>
      <c r="W141" s="149">
        <f>SUM(W142:W152)</f>
        <v>0</v>
      </c>
      <c r="X141" s="145"/>
      <c r="Y141" s="149">
        <f>SUM(Y142:Y152)</f>
        <v>7.4384999999999994</v>
      </c>
      <c r="Z141" s="145"/>
      <c r="AA141" s="150">
        <f>SUM(AA142:AA152)</f>
        <v>5.3262</v>
      </c>
      <c r="AR141" s="151" t="s">
        <v>81</v>
      </c>
      <c r="AT141" s="152" t="s">
        <v>73</v>
      </c>
      <c r="AU141" s="152" t="s">
        <v>81</v>
      </c>
      <c r="AY141" s="151" t="s">
        <v>145</v>
      </c>
      <c r="BK141" s="153">
        <f>SUM(BK142:BK152)</f>
        <v>0</v>
      </c>
    </row>
    <row r="142" spans="2:65" s="1" customFormat="1" ht="31.5" customHeight="1">
      <c r="B142" s="125"/>
      <c r="C142" s="155" t="s">
        <v>174</v>
      </c>
      <c r="D142" s="155" t="s">
        <v>146</v>
      </c>
      <c r="E142" s="156" t="s">
        <v>175</v>
      </c>
      <c r="F142" s="234" t="s">
        <v>176</v>
      </c>
      <c r="G142" s="235"/>
      <c r="H142" s="235"/>
      <c r="I142" s="235"/>
      <c r="J142" s="157" t="s">
        <v>149</v>
      </c>
      <c r="K142" s="158">
        <v>450</v>
      </c>
      <c r="L142" s="236">
        <v>0</v>
      </c>
      <c r="M142" s="235"/>
      <c r="N142" s="237">
        <f aca="true" t="shared" si="15" ref="N142:N152">ROUND(L142*K142,3)</f>
        <v>0</v>
      </c>
      <c r="O142" s="235"/>
      <c r="P142" s="235"/>
      <c r="Q142" s="235"/>
      <c r="R142" s="127"/>
      <c r="T142" s="159" t="s">
        <v>18</v>
      </c>
      <c r="U142" s="39" t="s">
        <v>41</v>
      </c>
      <c r="V142" s="31"/>
      <c r="W142" s="160">
        <f aca="true" t="shared" si="16" ref="W142:W152">V142*K142</f>
        <v>0</v>
      </c>
      <c r="X142" s="160">
        <v>0.01653</v>
      </c>
      <c r="Y142" s="160">
        <f aca="true" t="shared" si="17" ref="Y142:Y152">X142*K142</f>
        <v>7.4384999999999994</v>
      </c>
      <c r="Z142" s="160">
        <v>0</v>
      </c>
      <c r="AA142" s="161">
        <f aca="true" t="shared" si="18" ref="AA142:AA152">Z142*K142</f>
        <v>0</v>
      </c>
      <c r="AR142" s="13" t="s">
        <v>150</v>
      </c>
      <c r="AT142" s="13" t="s">
        <v>146</v>
      </c>
      <c r="AU142" s="13" t="s">
        <v>124</v>
      </c>
      <c r="AY142" s="13" t="s">
        <v>145</v>
      </c>
      <c r="BE142" s="100">
        <f aca="true" t="shared" si="19" ref="BE142:BE152">IF(U142="základná",N142,0)</f>
        <v>0</v>
      </c>
      <c r="BF142" s="100">
        <f aca="true" t="shared" si="20" ref="BF142:BF152">IF(U142="znížená",N142,0)</f>
        <v>0</v>
      </c>
      <c r="BG142" s="100">
        <f aca="true" t="shared" si="21" ref="BG142:BG152">IF(U142="zákl. prenesená",N142,0)</f>
        <v>0</v>
      </c>
      <c r="BH142" s="100">
        <f aca="true" t="shared" si="22" ref="BH142:BH152">IF(U142="zníž. prenesená",N142,0)</f>
        <v>0</v>
      </c>
      <c r="BI142" s="100">
        <f aca="true" t="shared" si="23" ref="BI142:BI152">IF(U142="nulová",N142,0)</f>
        <v>0</v>
      </c>
      <c r="BJ142" s="13" t="s">
        <v>124</v>
      </c>
      <c r="BK142" s="162">
        <f aca="true" t="shared" si="24" ref="BK142:BK152">ROUND(L142*K142,3)</f>
        <v>0</v>
      </c>
      <c r="BL142" s="13" t="s">
        <v>150</v>
      </c>
      <c r="BM142" s="13" t="s">
        <v>177</v>
      </c>
    </row>
    <row r="143" spans="2:65" s="1" customFormat="1" ht="31.5" customHeight="1">
      <c r="B143" s="125"/>
      <c r="C143" s="155" t="s">
        <v>178</v>
      </c>
      <c r="D143" s="155" t="s">
        <v>146</v>
      </c>
      <c r="E143" s="156" t="s">
        <v>179</v>
      </c>
      <c r="F143" s="234" t="s">
        <v>180</v>
      </c>
      <c r="G143" s="235"/>
      <c r="H143" s="235"/>
      <c r="I143" s="235"/>
      <c r="J143" s="157" t="s">
        <v>149</v>
      </c>
      <c r="K143" s="158">
        <v>450</v>
      </c>
      <c r="L143" s="236">
        <v>0</v>
      </c>
      <c r="M143" s="235"/>
      <c r="N143" s="237">
        <f t="shared" si="15"/>
        <v>0</v>
      </c>
      <c r="O143" s="235"/>
      <c r="P143" s="235"/>
      <c r="Q143" s="235"/>
      <c r="R143" s="127"/>
      <c r="T143" s="159" t="s">
        <v>18</v>
      </c>
      <c r="U143" s="39" t="s">
        <v>41</v>
      </c>
      <c r="V143" s="31"/>
      <c r="W143" s="160">
        <f t="shared" si="16"/>
        <v>0</v>
      </c>
      <c r="X143" s="160">
        <v>0</v>
      </c>
      <c r="Y143" s="160">
        <f t="shared" si="17"/>
        <v>0</v>
      </c>
      <c r="Z143" s="160">
        <v>0</v>
      </c>
      <c r="AA143" s="161">
        <f t="shared" si="18"/>
        <v>0</v>
      </c>
      <c r="AR143" s="13" t="s">
        <v>150</v>
      </c>
      <c r="AT143" s="13" t="s">
        <v>146</v>
      </c>
      <c r="AU143" s="13" t="s">
        <v>124</v>
      </c>
      <c r="AY143" s="13" t="s">
        <v>145</v>
      </c>
      <c r="BE143" s="100">
        <f t="shared" si="19"/>
        <v>0</v>
      </c>
      <c r="BF143" s="100">
        <f t="shared" si="20"/>
        <v>0</v>
      </c>
      <c r="BG143" s="100">
        <f t="shared" si="21"/>
        <v>0</v>
      </c>
      <c r="BH143" s="100">
        <f t="shared" si="22"/>
        <v>0</v>
      </c>
      <c r="BI143" s="100">
        <f t="shared" si="23"/>
        <v>0</v>
      </c>
      <c r="BJ143" s="13" t="s">
        <v>124</v>
      </c>
      <c r="BK143" s="162">
        <f t="shared" si="24"/>
        <v>0</v>
      </c>
      <c r="BL143" s="13" t="s">
        <v>150</v>
      </c>
      <c r="BM143" s="13" t="s">
        <v>181</v>
      </c>
    </row>
    <row r="144" spans="2:65" s="1" customFormat="1" ht="44.25" customHeight="1">
      <c r="B144" s="125"/>
      <c r="C144" s="155" t="s">
        <v>182</v>
      </c>
      <c r="D144" s="155" t="s">
        <v>146</v>
      </c>
      <c r="E144" s="156" t="s">
        <v>183</v>
      </c>
      <c r="F144" s="234" t="s">
        <v>184</v>
      </c>
      <c r="G144" s="235"/>
      <c r="H144" s="235"/>
      <c r="I144" s="235"/>
      <c r="J144" s="157" t="s">
        <v>149</v>
      </c>
      <c r="K144" s="158">
        <v>450</v>
      </c>
      <c r="L144" s="236">
        <v>0</v>
      </c>
      <c r="M144" s="235"/>
      <c r="N144" s="237">
        <f t="shared" si="15"/>
        <v>0</v>
      </c>
      <c r="O144" s="235"/>
      <c r="P144" s="235"/>
      <c r="Q144" s="235"/>
      <c r="R144" s="127"/>
      <c r="T144" s="159" t="s">
        <v>18</v>
      </c>
      <c r="U144" s="39" t="s">
        <v>41</v>
      </c>
      <c r="V144" s="31"/>
      <c r="W144" s="160">
        <f t="shared" si="16"/>
        <v>0</v>
      </c>
      <c r="X144" s="160">
        <v>0</v>
      </c>
      <c r="Y144" s="160">
        <f t="shared" si="17"/>
        <v>0</v>
      </c>
      <c r="Z144" s="160">
        <v>0</v>
      </c>
      <c r="AA144" s="161">
        <f t="shared" si="18"/>
        <v>0</v>
      </c>
      <c r="AR144" s="13" t="s">
        <v>150</v>
      </c>
      <c r="AT144" s="13" t="s">
        <v>146</v>
      </c>
      <c r="AU144" s="13" t="s">
        <v>124</v>
      </c>
      <c r="AY144" s="13" t="s">
        <v>145</v>
      </c>
      <c r="BE144" s="100">
        <f t="shared" si="19"/>
        <v>0</v>
      </c>
      <c r="BF144" s="100">
        <f t="shared" si="20"/>
        <v>0</v>
      </c>
      <c r="BG144" s="100">
        <f t="shared" si="21"/>
        <v>0</v>
      </c>
      <c r="BH144" s="100">
        <f t="shared" si="22"/>
        <v>0</v>
      </c>
      <c r="BI144" s="100">
        <f t="shared" si="23"/>
        <v>0</v>
      </c>
      <c r="BJ144" s="13" t="s">
        <v>124</v>
      </c>
      <c r="BK144" s="162">
        <f t="shared" si="24"/>
        <v>0</v>
      </c>
      <c r="BL144" s="13" t="s">
        <v>150</v>
      </c>
      <c r="BM144" s="13" t="s">
        <v>185</v>
      </c>
    </row>
    <row r="145" spans="2:65" s="1" customFormat="1" ht="44.25" customHeight="1">
      <c r="B145" s="125"/>
      <c r="C145" s="155" t="s">
        <v>186</v>
      </c>
      <c r="D145" s="155" t="s">
        <v>146</v>
      </c>
      <c r="E145" s="156" t="s">
        <v>187</v>
      </c>
      <c r="F145" s="234" t="s">
        <v>188</v>
      </c>
      <c r="G145" s="235"/>
      <c r="H145" s="235"/>
      <c r="I145" s="235"/>
      <c r="J145" s="157" t="s">
        <v>149</v>
      </c>
      <c r="K145" s="158">
        <v>16.19</v>
      </c>
      <c r="L145" s="236">
        <v>0</v>
      </c>
      <c r="M145" s="235"/>
      <c r="N145" s="237">
        <f t="shared" si="15"/>
        <v>0</v>
      </c>
      <c r="O145" s="235"/>
      <c r="P145" s="235"/>
      <c r="Q145" s="235"/>
      <c r="R145" s="127"/>
      <c r="T145" s="159" t="s">
        <v>18</v>
      </c>
      <c r="U145" s="39" t="s">
        <v>41</v>
      </c>
      <c r="V145" s="31"/>
      <c r="W145" s="160">
        <f t="shared" si="16"/>
        <v>0</v>
      </c>
      <c r="X145" s="160">
        <v>0</v>
      </c>
      <c r="Y145" s="160">
        <f t="shared" si="17"/>
        <v>0</v>
      </c>
      <c r="Z145" s="160">
        <v>0.02</v>
      </c>
      <c r="AA145" s="161">
        <f t="shared" si="18"/>
        <v>0.32380000000000003</v>
      </c>
      <c r="AR145" s="13" t="s">
        <v>150</v>
      </c>
      <c r="AT145" s="13" t="s">
        <v>146</v>
      </c>
      <c r="AU145" s="13" t="s">
        <v>124</v>
      </c>
      <c r="AY145" s="13" t="s">
        <v>145</v>
      </c>
      <c r="BE145" s="100">
        <f t="shared" si="19"/>
        <v>0</v>
      </c>
      <c r="BF145" s="100">
        <f t="shared" si="20"/>
        <v>0</v>
      </c>
      <c r="BG145" s="100">
        <f t="shared" si="21"/>
        <v>0</v>
      </c>
      <c r="BH145" s="100">
        <f t="shared" si="22"/>
        <v>0</v>
      </c>
      <c r="BI145" s="100">
        <f t="shared" si="23"/>
        <v>0</v>
      </c>
      <c r="BJ145" s="13" t="s">
        <v>124</v>
      </c>
      <c r="BK145" s="162">
        <f t="shared" si="24"/>
        <v>0</v>
      </c>
      <c r="BL145" s="13" t="s">
        <v>150</v>
      </c>
      <c r="BM145" s="13" t="s">
        <v>189</v>
      </c>
    </row>
    <row r="146" spans="2:65" s="1" customFormat="1" ht="31.5" customHeight="1">
      <c r="B146" s="125"/>
      <c r="C146" s="155" t="s">
        <v>190</v>
      </c>
      <c r="D146" s="155" t="s">
        <v>146</v>
      </c>
      <c r="E146" s="156" t="s">
        <v>191</v>
      </c>
      <c r="F146" s="234" t="s">
        <v>192</v>
      </c>
      <c r="G146" s="235"/>
      <c r="H146" s="235"/>
      <c r="I146" s="235"/>
      <c r="J146" s="157" t="s">
        <v>193</v>
      </c>
      <c r="K146" s="158">
        <v>12</v>
      </c>
      <c r="L146" s="236">
        <v>0</v>
      </c>
      <c r="M146" s="235"/>
      <c r="N146" s="237">
        <f t="shared" si="15"/>
        <v>0</v>
      </c>
      <c r="O146" s="235"/>
      <c r="P146" s="235"/>
      <c r="Q146" s="235"/>
      <c r="R146" s="127"/>
      <c r="T146" s="159" t="s">
        <v>18</v>
      </c>
      <c r="U146" s="39" t="s">
        <v>41</v>
      </c>
      <c r="V146" s="31"/>
      <c r="W146" s="160">
        <f t="shared" si="16"/>
        <v>0</v>
      </c>
      <c r="X146" s="160">
        <v>0</v>
      </c>
      <c r="Y146" s="160">
        <f t="shared" si="17"/>
        <v>0</v>
      </c>
      <c r="Z146" s="160">
        <v>0.012</v>
      </c>
      <c r="AA146" s="161">
        <f t="shared" si="18"/>
        <v>0.14400000000000002</v>
      </c>
      <c r="AR146" s="13" t="s">
        <v>150</v>
      </c>
      <c r="AT146" s="13" t="s">
        <v>146</v>
      </c>
      <c r="AU146" s="13" t="s">
        <v>124</v>
      </c>
      <c r="AY146" s="13" t="s">
        <v>145</v>
      </c>
      <c r="BE146" s="100">
        <f t="shared" si="19"/>
        <v>0</v>
      </c>
      <c r="BF146" s="100">
        <f t="shared" si="20"/>
        <v>0</v>
      </c>
      <c r="BG146" s="100">
        <f t="shared" si="21"/>
        <v>0</v>
      </c>
      <c r="BH146" s="100">
        <f t="shared" si="22"/>
        <v>0</v>
      </c>
      <c r="BI146" s="100">
        <f t="shared" si="23"/>
        <v>0</v>
      </c>
      <c r="BJ146" s="13" t="s">
        <v>124</v>
      </c>
      <c r="BK146" s="162">
        <f t="shared" si="24"/>
        <v>0</v>
      </c>
      <c r="BL146" s="13" t="s">
        <v>150</v>
      </c>
      <c r="BM146" s="13" t="s">
        <v>194</v>
      </c>
    </row>
    <row r="147" spans="2:65" s="1" customFormat="1" ht="31.5" customHeight="1">
      <c r="B147" s="125"/>
      <c r="C147" s="155" t="s">
        <v>195</v>
      </c>
      <c r="D147" s="155" t="s">
        <v>146</v>
      </c>
      <c r="E147" s="156" t="s">
        <v>196</v>
      </c>
      <c r="F147" s="234" t="s">
        <v>197</v>
      </c>
      <c r="G147" s="235"/>
      <c r="H147" s="235"/>
      <c r="I147" s="235"/>
      <c r="J147" s="157" t="s">
        <v>193</v>
      </c>
      <c r="K147" s="158">
        <v>3</v>
      </c>
      <c r="L147" s="236">
        <v>0</v>
      </c>
      <c r="M147" s="235"/>
      <c r="N147" s="237">
        <f t="shared" si="15"/>
        <v>0</v>
      </c>
      <c r="O147" s="235"/>
      <c r="P147" s="235"/>
      <c r="Q147" s="235"/>
      <c r="R147" s="127"/>
      <c r="T147" s="159" t="s">
        <v>18</v>
      </c>
      <c r="U147" s="39" t="s">
        <v>41</v>
      </c>
      <c r="V147" s="31"/>
      <c r="W147" s="160">
        <f t="shared" si="16"/>
        <v>0</v>
      </c>
      <c r="X147" s="160">
        <v>0</v>
      </c>
      <c r="Y147" s="160">
        <f t="shared" si="17"/>
        <v>0</v>
      </c>
      <c r="Z147" s="160">
        <v>0.016</v>
      </c>
      <c r="AA147" s="161">
        <f t="shared" si="18"/>
        <v>0.048</v>
      </c>
      <c r="AR147" s="13" t="s">
        <v>150</v>
      </c>
      <c r="AT147" s="13" t="s">
        <v>146</v>
      </c>
      <c r="AU147" s="13" t="s">
        <v>124</v>
      </c>
      <c r="AY147" s="13" t="s">
        <v>145</v>
      </c>
      <c r="BE147" s="100">
        <f t="shared" si="19"/>
        <v>0</v>
      </c>
      <c r="BF147" s="100">
        <f t="shared" si="20"/>
        <v>0</v>
      </c>
      <c r="BG147" s="100">
        <f t="shared" si="21"/>
        <v>0</v>
      </c>
      <c r="BH147" s="100">
        <f t="shared" si="22"/>
        <v>0</v>
      </c>
      <c r="BI147" s="100">
        <f t="shared" si="23"/>
        <v>0</v>
      </c>
      <c r="BJ147" s="13" t="s">
        <v>124</v>
      </c>
      <c r="BK147" s="162">
        <f t="shared" si="24"/>
        <v>0</v>
      </c>
      <c r="BL147" s="13" t="s">
        <v>150</v>
      </c>
      <c r="BM147" s="13" t="s">
        <v>198</v>
      </c>
    </row>
    <row r="148" spans="2:65" s="1" customFormat="1" ht="31.5" customHeight="1">
      <c r="B148" s="125"/>
      <c r="C148" s="155" t="s">
        <v>199</v>
      </c>
      <c r="D148" s="155" t="s">
        <v>146</v>
      </c>
      <c r="E148" s="156" t="s">
        <v>196</v>
      </c>
      <c r="F148" s="234" t="s">
        <v>197</v>
      </c>
      <c r="G148" s="235"/>
      <c r="H148" s="235"/>
      <c r="I148" s="235"/>
      <c r="J148" s="157" t="s">
        <v>193</v>
      </c>
      <c r="K148" s="158">
        <v>1</v>
      </c>
      <c r="L148" s="236">
        <v>0</v>
      </c>
      <c r="M148" s="235"/>
      <c r="N148" s="237">
        <f t="shared" si="15"/>
        <v>0</v>
      </c>
      <c r="O148" s="235"/>
      <c r="P148" s="235"/>
      <c r="Q148" s="235"/>
      <c r="R148" s="127"/>
      <c r="T148" s="159" t="s">
        <v>18</v>
      </c>
      <c r="U148" s="39" t="s">
        <v>41</v>
      </c>
      <c r="V148" s="31"/>
      <c r="W148" s="160">
        <f t="shared" si="16"/>
        <v>0</v>
      </c>
      <c r="X148" s="160">
        <v>0</v>
      </c>
      <c r="Y148" s="160">
        <f t="shared" si="17"/>
        <v>0</v>
      </c>
      <c r="Z148" s="160">
        <v>0.016</v>
      </c>
      <c r="AA148" s="161">
        <f t="shared" si="18"/>
        <v>0.016</v>
      </c>
      <c r="AR148" s="13" t="s">
        <v>150</v>
      </c>
      <c r="AT148" s="13" t="s">
        <v>146</v>
      </c>
      <c r="AU148" s="13" t="s">
        <v>124</v>
      </c>
      <c r="AY148" s="13" t="s">
        <v>145</v>
      </c>
      <c r="BE148" s="100">
        <f t="shared" si="19"/>
        <v>0</v>
      </c>
      <c r="BF148" s="100">
        <f t="shared" si="20"/>
        <v>0</v>
      </c>
      <c r="BG148" s="100">
        <f t="shared" si="21"/>
        <v>0</v>
      </c>
      <c r="BH148" s="100">
        <f t="shared" si="22"/>
        <v>0</v>
      </c>
      <c r="BI148" s="100">
        <f t="shared" si="23"/>
        <v>0</v>
      </c>
      <c r="BJ148" s="13" t="s">
        <v>124</v>
      </c>
      <c r="BK148" s="162">
        <f t="shared" si="24"/>
        <v>0</v>
      </c>
      <c r="BL148" s="13" t="s">
        <v>150</v>
      </c>
      <c r="BM148" s="13" t="s">
        <v>200</v>
      </c>
    </row>
    <row r="149" spans="2:65" s="1" customFormat="1" ht="31.5" customHeight="1">
      <c r="B149" s="125"/>
      <c r="C149" s="155" t="s">
        <v>201</v>
      </c>
      <c r="D149" s="155" t="s">
        <v>146</v>
      </c>
      <c r="E149" s="156" t="s">
        <v>202</v>
      </c>
      <c r="F149" s="234" t="s">
        <v>203</v>
      </c>
      <c r="G149" s="235"/>
      <c r="H149" s="235"/>
      <c r="I149" s="235"/>
      <c r="J149" s="157" t="s">
        <v>193</v>
      </c>
      <c r="K149" s="158">
        <v>6</v>
      </c>
      <c r="L149" s="236">
        <v>0</v>
      </c>
      <c r="M149" s="235"/>
      <c r="N149" s="237">
        <f t="shared" si="15"/>
        <v>0</v>
      </c>
      <c r="O149" s="235"/>
      <c r="P149" s="235"/>
      <c r="Q149" s="235"/>
      <c r="R149" s="127"/>
      <c r="T149" s="159" t="s">
        <v>18</v>
      </c>
      <c r="U149" s="39" t="s">
        <v>41</v>
      </c>
      <c r="V149" s="31"/>
      <c r="W149" s="160">
        <f t="shared" si="16"/>
        <v>0</v>
      </c>
      <c r="X149" s="160">
        <v>0</v>
      </c>
      <c r="Y149" s="160">
        <f t="shared" si="17"/>
        <v>0</v>
      </c>
      <c r="Z149" s="160">
        <v>0.024</v>
      </c>
      <c r="AA149" s="161">
        <f t="shared" si="18"/>
        <v>0.14400000000000002</v>
      </c>
      <c r="AR149" s="13" t="s">
        <v>150</v>
      </c>
      <c r="AT149" s="13" t="s">
        <v>146</v>
      </c>
      <c r="AU149" s="13" t="s">
        <v>124</v>
      </c>
      <c r="AY149" s="13" t="s">
        <v>145</v>
      </c>
      <c r="BE149" s="100">
        <f t="shared" si="19"/>
        <v>0</v>
      </c>
      <c r="BF149" s="100">
        <f t="shared" si="20"/>
        <v>0</v>
      </c>
      <c r="BG149" s="100">
        <f t="shared" si="21"/>
        <v>0</v>
      </c>
      <c r="BH149" s="100">
        <f t="shared" si="22"/>
        <v>0</v>
      </c>
      <c r="BI149" s="100">
        <f t="shared" si="23"/>
        <v>0</v>
      </c>
      <c r="BJ149" s="13" t="s">
        <v>124</v>
      </c>
      <c r="BK149" s="162">
        <f t="shared" si="24"/>
        <v>0</v>
      </c>
      <c r="BL149" s="13" t="s">
        <v>150</v>
      </c>
      <c r="BM149" s="13" t="s">
        <v>204</v>
      </c>
    </row>
    <row r="150" spans="2:65" s="1" customFormat="1" ht="31.5" customHeight="1">
      <c r="B150" s="125"/>
      <c r="C150" s="155" t="s">
        <v>205</v>
      </c>
      <c r="D150" s="155" t="s">
        <v>146</v>
      </c>
      <c r="E150" s="156" t="s">
        <v>206</v>
      </c>
      <c r="F150" s="234" t="s">
        <v>207</v>
      </c>
      <c r="G150" s="235"/>
      <c r="H150" s="235"/>
      <c r="I150" s="235"/>
      <c r="J150" s="157" t="s">
        <v>193</v>
      </c>
      <c r="K150" s="158">
        <v>3</v>
      </c>
      <c r="L150" s="236">
        <v>0</v>
      </c>
      <c r="M150" s="235"/>
      <c r="N150" s="237">
        <f t="shared" si="15"/>
        <v>0</v>
      </c>
      <c r="O150" s="235"/>
      <c r="P150" s="235"/>
      <c r="Q150" s="235"/>
      <c r="R150" s="127"/>
      <c r="T150" s="159" t="s">
        <v>18</v>
      </c>
      <c r="U150" s="39" t="s">
        <v>41</v>
      </c>
      <c r="V150" s="31"/>
      <c r="W150" s="160">
        <f t="shared" si="16"/>
        <v>0</v>
      </c>
      <c r="X150" s="160">
        <v>0</v>
      </c>
      <c r="Y150" s="160">
        <f t="shared" si="17"/>
        <v>0</v>
      </c>
      <c r="Z150" s="160">
        <v>0.027</v>
      </c>
      <c r="AA150" s="161">
        <f t="shared" si="18"/>
        <v>0.081</v>
      </c>
      <c r="AR150" s="13" t="s">
        <v>150</v>
      </c>
      <c r="AT150" s="13" t="s">
        <v>146</v>
      </c>
      <c r="AU150" s="13" t="s">
        <v>124</v>
      </c>
      <c r="AY150" s="13" t="s">
        <v>145</v>
      </c>
      <c r="BE150" s="100">
        <f t="shared" si="19"/>
        <v>0</v>
      </c>
      <c r="BF150" s="100">
        <f t="shared" si="20"/>
        <v>0</v>
      </c>
      <c r="BG150" s="100">
        <f t="shared" si="21"/>
        <v>0</v>
      </c>
      <c r="BH150" s="100">
        <f t="shared" si="22"/>
        <v>0</v>
      </c>
      <c r="BI150" s="100">
        <f t="shared" si="23"/>
        <v>0</v>
      </c>
      <c r="BJ150" s="13" t="s">
        <v>124</v>
      </c>
      <c r="BK150" s="162">
        <f t="shared" si="24"/>
        <v>0</v>
      </c>
      <c r="BL150" s="13" t="s">
        <v>150</v>
      </c>
      <c r="BM150" s="13" t="s">
        <v>208</v>
      </c>
    </row>
    <row r="151" spans="2:65" s="1" customFormat="1" ht="31.5" customHeight="1">
      <c r="B151" s="125"/>
      <c r="C151" s="155" t="s">
        <v>209</v>
      </c>
      <c r="D151" s="155" t="s">
        <v>146</v>
      </c>
      <c r="E151" s="156" t="s">
        <v>206</v>
      </c>
      <c r="F151" s="234" t="s">
        <v>207</v>
      </c>
      <c r="G151" s="235"/>
      <c r="H151" s="235"/>
      <c r="I151" s="235"/>
      <c r="J151" s="157" t="s">
        <v>193</v>
      </c>
      <c r="K151" s="158">
        <v>1</v>
      </c>
      <c r="L151" s="236">
        <v>0</v>
      </c>
      <c r="M151" s="235"/>
      <c r="N151" s="237">
        <f t="shared" si="15"/>
        <v>0</v>
      </c>
      <c r="O151" s="235"/>
      <c r="P151" s="235"/>
      <c r="Q151" s="235"/>
      <c r="R151" s="127"/>
      <c r="T151" s="159" t="s">
        <v>18</v>
      </c>
      <c r="U151" s="39" t="s">
        <v>41</v>
      </c>
      <c r="V151" s="31"/>
      <c r="W151" s="160">
        <f t="shared" si="16"/>
        <v>0</v>
      </c>
      <c r="X151" s="160">
        <v>0</v>
      </c>
      <c r="Y151" s="160">
        <f t="shared" si="17"/>
        <v>0</v>
      </c>
      <c r="Z151" s="160">
        <v>0.027</v>
      </c>
      <c r="AA151" s="161">
        <f t="shared" si="18"/>
        <v>0.027</v>
      </c>
      <c r="AR151" s="13" t="s">
        <v>150</v>
      </c>
      <c r="AT151" s="13" t="s">
        <v>146</v>
      </c>
      <c r="AU151" s="13" t="s">
        <v>124</v>
      </c>
      <c r="AY151" s="13" t="s">
        <v>145</v>
      </c>
      <c r="BE151" s="100">
        <f t="shared" si="19"/>
        <v>0</v>
      </c>
      <c r="BF151" s="100">
        <f t="shared" si="20"/>
        <v>0</v>
      </c>
      <c r="BG151" s="100">
        <f t="shared" si="21"/>
        <v>0</v>
      </c>
      <c r="BH151" s="100">
        <f t="shared" si="22"/>
        <v>0</v>
      </c>
      <c r="BI151" s="100">
        <f t="shared" si="23"/>
        <v>0</v>
      </c>
      <c r="BJ151" s="13" t="s">
        <v>124</v>
      </c>
      <c r="BK151" s="162">
        <f t="shared" si="24"/>
        <v>0</v>
      </c>
      <c r="BL151" s="13" t="s">
        <v>150</v>
      </c>
      <c r="BM151" s="13" t="s">
        <v>210</v>
      </c>
    </row>
    <row r="152" spans="2:65" s="1" customFormat="1" ht="31.5" customHeight="1">
      <c r="B152" s="125"/>
      <c r="C152" s="155" t="s">
        <v>211</v>
      </c>
      <c r="D152" s="155" t="s">
        <v>146</v>
      </c>
      <c r="E152" s="156" t="s">
        <v>212</v>
      </c>
      <c r="F152" s="234" t="s">
        <v>213</v>
      </c>
      <c r="G152" s="235"/>
      <c r="H152" s="235"/>
      <c r="I152" s="235"/>
      <c r="J152" s="157" t="s">
        <v>149</v>
      </c>
      <c r="K152" s="158">
        <v>66.8</v>
      </c>
      <c r="L152" s="236">
        <v>0</v>
      </c>
      <c r="M152" s="235"/>
      <c r="N152" s="237">
        <f t="shared" si="15"/>
        <v>0</v>
      </c>
      <c r="O152" s="235"/>
      <c r="P152" s="235"/>
      <c r="Q152" s="235"/>
      <c r="R152" s="127"/>
      <c r="T152" s="159" t="s">
        <v>18</v>
      </c>
      <c r="U152" s="39" t="s">
        <v>41</v>
      </c>
      <c r="V152" s="31"/>
      <c r="W152" s="160">
        <f t="shared" si="16"/>
        <v>0</v>
      </c>
      <c r="X152" s="160">
        <v>0</v>
      </c>
      <c r="Y152" s="160">
        <f t="shared" si="17"/>
        <v>0</v>
      </c>
      <c r="Z152" s="160">
        <v>0.068</v>
      </c>
      <c r="AA152" s="161">
        <f t="shared" si="18"/>
        <v>4.5424</v>
      </c>
      <c r="AR152" s="13" t="s">
        <v>150</v>
      </c>
      <c r="AT152" s="13" t="s">
        <v>146</v>
      </c>
      <c r="AU152" s="13" t="s">
        <v>124</v>
      </c>
      <c r="AY152" s="13" t="s">
        <v>145</v>
      </c>
      <c r="BE152" s="100">
        <f t="shared" si="19"/>
        <v>0</v>
      </c>
      <c r="BF152" s="100">
        <f t="shared" si="20"/>
        <v>0</v>
      </c>
      <c r="BG152" s="100">
        <f t="shared" si="21"/>
        <v>0</v>
      </c>
      <c r="BH152" s="100">
        <f t="shared" si="22"/>
        <v>0</v>
      </c>
      <c r="BI152" s="100">
        <f t="shared" si="23"/>
        <v>0</v>
      </c>
      <c r="BJ152" s="13" t="s">
        <v>124</v>
      </c>
      <c r="BK152" s="162">
        <f t="shared" si="24"/>
        <v>0</v>
      </c>
      <c r="BL152" s="13" t="s">
        <v>150</v>
      </c>
      <c r="BM152" s="13" t="s">
        <v>214</v>
      </c>
    </row>
    <row r="153" spans="2:63" s="9" customFormat="1" ht="29.25" customHeight="1">
      <c r="B153" s="144"/>
      <c r="C153" s="145"/>
      <c r="D153" s="154" t="s">
        <v>108</v>
      </c>
      <c r="E153" s="154"/>
      <c r="F153" s="154"/>
      <c r="G153" s="154"/>
      <c r="H153" s="154"/>
      <c r="I153" s="154"/>
      <c r="J153" s="154"/>
      <c r="K153" s="154"/>
      <c r="L153" s="154"/>
      <c r="M153" s="154"/>
      <c r="N153" s="248">
        <f>BK153</f>
        <v>0</v>
      </c>
      <c r="O153" s="249"/>
      <c r="P153" s="249"/>
      <c r="Q153" s="249"/>
      <c r="R153" s="147"/>
      <c r="T153" s="148"/>
      <c r="U153" s="145"/>
      <c r="V153" s="145"/>
      <c r="W153" s="149">
        <f>SUM(W154:W155)</f>
        <v>0</v>
      </c>
      <c r="X153" s="145"/>
      <c r="Y153" s="149">
        <f>SUM(Y154:Y155)</f>
        <v>0</v>
      </c>
      <c r="Z153" s="145"/>
      <c r="AA153" s="150">
        <f>SUM(AA154:AA155)</f>
        <v>0</v>
      </c>
      <c r="AR153" s="151" t="s">
        <v>81</v>
      </c>
      <c r="AT153" s="152" t="s">
        <v>73</v>
      </c>
      <c r="AU153" s="152" t="s">
        <v>81</v>
      </c>
      <c r="AY153" s="151" t="s">
        <v>145</v>
      </c>
      <c r="BK153" s="153">
        <f>SUM(BK154:BK155)</f>
        <v>0</v>
      </c>
    </row>
    <row r="154" spans="2:65" s="1" customFormat="1" ht="31.5" customHeight="1">
      <c r="B154" s="125"/>
      <c r="C154" s="155" t="s">
        <v>215</v>
      </c>
      <c r="D154" s="155" t="s">
        <v>146</v>
      </c>
      <c r="E154" s="156" t="s">
        <v>216</v>
      </c>
      <c r="F154" s="234" t="s">
        <v>217</v>
      </c>
      <c r="G154" s="235"/>
      <c r="H154" s="235"/>
      <c r="I154" s="235"/>
      <c r="J154" s="157" t="s">
        <v>218</v>
      </c>
      <c r="K154" s="158">
        <v>12.36</v>
      </c>
      <c r="L154" s="236">
        <v>0</v>
      </c>
      <c r="M154" s="235"/>
      <c r="N154" s="237">
        <f>ROUND(L154*K154,3)</f>
        <v>0</v>
      </c>
      <c r="O154" s="235"/>
      <c r="P154" s="235"/>
      <c r="Q154" s="235"/>
      <c r="R154" s="127"/>
      <c r="T154" s="159" t="s">
        <v>18</v>
      </c>
      <c r="U154" s="39" t="s">
        <v>41</v>
      </c>
      <c r="V154" s="31"/>
      <c r="W154" s="160">
        <f>V154*K154</f>
        <v>0</v>
      </c>
      <c r="X154" s="160">
        <v>0</v>
      </c>
      <c r="Y154" s="160">
        <f>X154*K154</f>
        <v>0</v>
      </c>
      <c r="Z154" s="160">
        <v>0</v>
      </c>
      <c r="AA154" s="161">
        <f>Z154*K154</f>
        <v>0</v>
      </c>
      <c r="AR154" s="13" t="s">
        <v>150</v>
      </c>
      <c r="AT154" s="13" t="s">
        <v>146</v>
      </c>
      <c r="AU154" s="13" t="s">
        <v>124</v>
      </c>
      <c r="AY154" s="13" t="s">
        <v>145</v>
      </c>
      <c r="BE154" s="100">
        <f>IF(U154="základná",N154,0)</f>
        <v>0</v>
      </c>
      <c r="BF154" s="100">
        <f>IF(U154="znížená",N154,0)</f>
        <v>0</v>
      </c>
      <c r="BG154" s="100">
        <f>IF(U154="zákl. prenesená",N154,0)</f>
        <v>0</v>
      </c>
      <c r="BH154" s="100">
        <f>IF(U154="zníž. prenesená",N154,0)</f>
        <v>0</v>
      </c>
      <c r="BI154" s="100">
        <f>IF(U154="nulová",N154,0)</f>
        <v>0</v>
      </c>
      <c r="BJ154" s="13" t="s">
        <v>124</v>
      </c>
      <c r="BK154" s="162">
        <f>ROUND(L154*K154,3)</f>
        <v>0</v>
      </c>
      <c r="BL154" s="13" t="s">
        <v>150</v>
      </c>
      <c r="BM154" s="13" t="s">
        <v>219</v>
      </c>
    </row>
    <row r="155" spans="2:65" s="1" customFormat="1" ht="31.5" customHeight="1">
      <c r="B155" s="125"/>
      <c r="C155" s="155" t="s">
        <v>8</v>
      </c>
      <c r="D155" s="155" t="s">
        <v>146</v>
      </c>
      <c r="E155" s="156" t="s">
        <v>220</v>
      </c>
      <c r="F155" s="234" t="s">
        <v>221</v>
      </c>
      <c r="G155" s="235"/>
      <c r="H155" s="235"/>
      <c r="I155" s="235"/>
      <c r="J155" s="157" t="s">
        <v>218</v>
      </c>
      <c r="K155" s="158">
        <v>12.36</v>
      </c>
      <c r="L155" s="236">
        <v>0</v>
      </c>
      <c r="M155" s="235"/>
      <c r="N155" s="237">
        <f>ROUND(L155*K155,3)</f>
        <v>0</v>
      </c>
      <c r="O155" s="235"/>
      <c r="P155" s="235"/>
      <c r="Q155" s="235"/>
      <c r="R155" s="127"/>
      <c r="T155" s="159" t="s">
        <v>18</v>
      </c>
      <c r="U155" s="39" t="s">
        <v>41</v>
      </c>
      <c r="V155" s="31"/>
      <c r="W155" s="160">
        <f>V155*K155</f>
        <v>0</v>
      </c>
      <c r="X155" s="160">
        <v>0</v>
      </c>
      <c r="Y155" s="160">
        <f>X155*K155</f>
        <v>0</v>
      </c>
      <c r="Z155" s="160">
        <v>0</v>
      </c>
      <c r="AA155" s="161">
        <f>Z155*K155</f>
        <v>0</v>
      </c>
      <c r="AR155" s="13" t="s">
        <v>150</v>
      </c>
      <c r="AT155" s="13" t="s">
        <v>146</v>
      </c>
      <c r="AU155" s="13" t="s">
        <v>124</v>
      </c>
      <c r="AY155" s="13" t="s">
        <v>145</v>
      </c>
      <c r="BE155" s="100">
        <f>IF(U155="základná",N155,0)</f>
        <v>0</v>
      </c>
      <c r="BF155" s="100">
        <f>IF(U155="znížená",N155,0)</f>
        <v>0</v>
      </c>
      <c r="BG155" s="100">
        <f>IF(U155="zákl. prenesená",N155,0)</f>
        <v>0</v>
      </c>
      <c r="BH155" s="100">
        <f>IF(U155="zníž. prenesená",N155,0)</f>
        <v>0</v>
      </c>
      <c r="BI155" s="100">
        <f>IF(U155="nulová",N155,0)</f>
        <v>0</v>
      </c>
      <c r="BJ155" s="13" t="s">
        <v>124</v>
      </c>
      <c r="BK155" s="162">
        <f>ROUND(L155*K155,3)</f>
        <v>0</v>
      </c>
      <c r="BL155" s="13" t="s">
        <v>150</v>
      </c>
      <c r="BM155" s="13" t="s">
        <v>222</v>
      </c>
    </row>
    <row r="156" spans="2:63" s="9" customFormat="1" ht="36.75" customHeight="1">
      <c r="B156" s="144"/>
      <c r="C156" s="145"/>
      <c r="D156" s="146" t="s">
        <v>109</v>
      </c>
      <c r="E156" s="146"/>
      <c r="F156" s="146"/>
      <c r="G156" s="146"/>
      <c r="H156" s="146"/>
      <c r="I156" s="146"/>
      <c r="J156" s="146"/>
      <c r="K156" s="146"/>
      <c r="L156" s="146"/>
      <c r="M156" s="146"/>
      <c r="N156" s="250">
        <f>BK156</f>
        <v>0</v>
      </c>
      <c r="O156" s="251"/>
      <c r="P156" s="251"/>
      <c r="Q156" s="251"/>
      <c r="R156" s="147"/>
      <c r="T156" s="148"/>
      <c r="U156" s="145"/>
      <c r="V156" s="145"/>
      <c r="W156" s="149">
        <f>W157+W174+W178+W184+W220+W226+W230+W233</f>
        <v>0</v>
      </c>
      <c r="X156" s="145"/>
      <c r="Y156" s="149">
        <f>Y157+Y174+Y178+Y184+Y220+Y226+Y230+Y233</f>
        <v>10.44616182</v>
      </c>
      <c r="Z156" s="145"/>
      <c r="AA156" s="150">
        <f>AA157+AA174+AA178+AA184+AA220+AA226+AA230+AA233</f>
        <v>0.2853225</v>
      </c>
      <c r="AR156" s="151" t="s">
        <v>124</v>
      </c>
      <c r="AT156" s="152" t="s">
        <v>73</v>
      </c>
      <c r="AU156" s="152" t="s">
        <v>74</v>
      </c>
      <c r="AY156" s="151" t="s">
        <v>145</v>
      </c>
      <c r="BK156" s="153">
        <f>BK157+BK174+BK178+BK184+BK220+BK226+BK230+BK233</f>
        <v>0</v>
      </c>
    </row>
    <row r="157" spans="2:63" s="9" customFormat="1" ht="19.5" customHeight="1">
      <c r="B157" s="144"/>
      <c r="C157" s="145"/>
      <c r="D157" s="154" t="s">
        <v>110</v>
      </c>
      <c r="E157" s="154"/>
      <c r="F157" s="154"/>
      <c r="G157" s="154"/>
      <c r="H157" s="154"/>
      <c r="I157" s="154"/>
      <c r="J157" s="154"/>
      <c r="K157" s="154"/>
      <c r="L157" s="154"/>
      <c r="M157" s="154"/>
      <c r="N157" s="242">
        <f>BK157</f>
        <v>0</v>
      </c>
      <c r="O157" s="243"/>
      <c r="P157" s="243"/>
      <c r="Q157" s="243"/>
      <c r="R157" s="147"/>
      <c r="T157" s="148"/>
      <c r="U157" s="145"/>
      <c r="V157" s="145"/>
      <c r="W157" s="149">
        <f>SUM(W158:W173)</f>
        <v>0</v>
      </c>
      <c r="X157" s="145"/>
      <c r="Y157" s="149">
        <f>SUM(Y158:Y173)</f>
        <v>0.16198</v>
      </c>
      <c r="Z157" s="145"/>
      <c r="AA157" s="150">
        <f>SUM(AA158:AA173)</f>
        <v>0.1391</v>
      </c>
      <c r="AR157" s="151" t="s">
        <v>124</v>
      </c>
      <c r="AT157" s="152" t="s">
        <v>73</v>
      </c>
      <c r="AU157" s="152" t="s">
        <v>81</v>
      </c>
      <c r="AY157" s="151" t="s">
        <v>145</v>
      </c>
      <c r="BK157" s="153">
        <f>SUM(BK158:BK173)</f>
        <v>0</v>
      </c>
    </row>
    <row r="158" spans="2:65" s="1" customFormat="1" ht="31.5" customHeight="1">
      <c r="B158" s="125"/>
      <c r="C158" s="155" t="s">
        <v>223</v>
      </c>
      <c r="D158" s="155" t="s">
        <v>146</v>
      </c>
      <c r="E158" s="156" t="s">
        <v>224</v>
      </c>
      <c r="F158" s="234" t="s">
        <v>225</v>
      </c>
      <c r="G158" s="235"/>
      <c r="H158" s="235"/>
      <c r="I158" s="235"/>
      <c r="J158" s="157" t="s">
        <v>226</v>
      </c>
      <c r="K158" s="158">
        <v>3</v>
      </c>
      <c r="L158" s="236">
        <v>0</v>
      </c>
      <c r="M158" s="235"/>
      <c r="N158" s="237">
        <f aca="true" t="shared" si="25" ref="N158:N173">ROUND(L158*K158,3)</f>
        <v>0</v>
      </c>
      <c r="O158" s="235"/>
      <c r="P158" s="235"/>
      <c r="Q158" s="235"/>
      <c r="R158" s="127"/>
      <c r="T158" s="159" t="s">
        <v>18</v>
      </c>
      <c r="U158" s="39" t="s">
        <v>41</v>
      </c>
      <c r="V158" s="31"/>
      <c r="W158" s="160">
        <f aca="true" t="shared" si="26" ref="W158:W173">V158*K158</f>
        <v>0</v>
      </c>
      <c r="X158" s="160">
        <v>0</v>
      </c>
      <c r="Y158" s="160">
        <f aca="true" t="shared" si="27" ref="Y158:Y173">X158*K158</f>
        <v>0</v>
      </c>
      <c r="Z158" s="160">
        <v>0.01933</v>
      </c>
      <c r="AA158" s="161">
        <f aca="true" t="shared" si="28" ref="AA158:AA173">Z158*K158</f>
        <v>0.05799</v>
      </c>
      <c r="AR158" s="13" t="s">
        <v>205</v>
      </c>
      <c r="AT158" s="13" t="s">
        <v>146</v>
      </c>
      <c r="AU158" s="13" t="s">
        <v>124</v>
      </c>
      <c r="AY158" s="13" t="s">
        <v>145</v>
      </c>
      <c r="BE158" s="100">
        <f aca="true" t="shared" si="29" ref="BE158:BE173">IF(U158="základná",N158,0)</f>
        <v>0</v>
      </c>
      <c r="BF158" s="100">
        <f aca="true" t="shared" si="30" ref="BF158:BF173">IF(U158="znížená",N158,0)</f>
        <v>0</v>
      </c>
      <c r="BG158" s="100">
        <f aca="true" t="shared" si="31" ref="BG158:BG173">IF(U158="zákl. prenesená",N158,0)</f>
        <v>0</v>
      </c>
      <c r="BH158" s="100">
        <f aca="true" t="shared" si="32" ref="BH158:BH173">IF(U158="zníž. prenesená",N158,0)</f>
        <v>0</v>
      </c>
      <c r="BI158" s="100">
        <f aca="true" t="shared" si="33" ref="BI158:BI173">IF(U158="nulová",N158,0)</f>
        <v>0</v>
      </c>
      <c r="BJ158" s="13" t="s">
        <v>124</v>
      </c>
      <c r="BK158" s="162">
        <f aca="true" t="shared" si="34" ref="BK158:BK173">ROUND(L158*K158,3)</f>
        <v>0</v>
      </c>
      <c r="BL158" s="13" t="s">
        <v>205</v>
      </c>
      <c r="BM158" s="13" t="s">
        <v>227</v>
      </c>
    </row>
    <row r="159" spans="2:65" s="1" customFormat="1" ht="22.5" customHeight="1">
      <c r="B159" s="125"/>
      <c r="C159" s="155" t="s">
        <v>228</v>
      </c>
      <c r="D159" s="155" t="s">
        <v>146</v>
      </c>
      <c r="E159" s="156" t="s">
        <v>229</v>
      </c>
      <c r="F159" s="234" t="s">
        <v>230</v>
      </c>
      <c r="G159" s="235"/>
      <c r="H159" s="235"/>
      <c r="I159" s="235"/>
      <c r="J159" s="157" t="s">
        <v>193</v>
      </c>
      <c r="K159" s="158">
        <v>3</v>
      </c>
      <c r="L159" s="236">
        <v>0</v>
      </c>
      <c r="M159" s="235"/>
      <c r="N159" s="237">
        <f t="shared" si="25"/>
        <v>0</v>
      </c>
      <c r="O159" s="235"/>
      <c r="P159" s="235"/>
      <c r="Q159" s="235"/>
      <c r="R159" s="127"/>
      <c r="T159" s="159" t="s">
        <v>18</v>
      </c>
      <c r="U159" s="39" t="s">
        <v>41</v>
      </c>
      <c r="V159" s="31"/>
      <c r="W159" s="160">
        <f t="shared" si="26"/>
        <v>0</v>
      </c>
      <c r="X159" s="160">
        <v>0.00164</v>
      </c>
      <c r="Y159" s="160">
        <f t="shared" si="27"/>
        <v>0.00492</v>
      </c>
      <c r="Z159" s="160">
        <v>0</v>
      </c>
      <c r="AA159" s="161">
        <f t="shared" si="28"/>
        <v>0</v>
      </c>
      <c r="AR159" s="13" t="s">
        <v>205</v>
      </c>
      <c r="AT159" s="13" t="s">
        <v>146</v>
      </c>
      <c r="AU159" s="13" t="s">
        <v>124</v>
      </c>
      <c r="AY159" s="13" t="s">
        <v>145</v>
      </c>
      <c r="BE159" s="100">
        <f t="shared" si="29"/>
        <v>0</v>
      </c>
      <c r="BF159" s="100">
        <f t="shared" si="30"/>
        <v>0</v>
      </c>
      <c r="BG159" s="100">
        <f t="shared" si="31"/>
        <v>0</v>
      </c>
      <c r="BH159" s="100">
        <f t="shared" si="32"/>
        <v>0</v>
      </c>
      <c r="BI159" s="100">
        <f t="shared" si="33"/>
        <v>0</v>
      </c>
      <c r="BJ159" s="13" t="s">
        <v>124</v>
      </c>
      <c r="BK159" s="162">
        <f t="shared" si="34"/>
        <v>0</v>
      </c>
      <c r="BL159" s="13" t="s">
        <v>205</v>
      </c>
      <c r="BM159" s="13" t="s">
        <v>231</v>
      </c>
    </row>
    <row r="160" spans="2:65" s="1" customFormat="1" ht="22.5" customHeight="1">
      <c r="B160" s="125"/>
      <c r="C160" s="163" t="s">
        <v>232</v>
      </c>
      <c r="D160" s="163" t="s">
        <v>233</v>
      </c>
      <c r="E160" s="164" t="s">
        <v>234</v>
      </c>
      <c r="F160" s="244" t="s">
        <v>235</v>
      </c>
      <c r="G160" s="245"/>
      <c r="H160" s="245"/>
      <c r="I160" s="245"/>
      <c r="J160" s="165" t="s">
        <v>193</v>
      </c>
      <c r="K160" s="166">
        <v>3</v>
      </c>
      <c r="L160" s="246">
        <v>0</v>
      </c>
      <c r="M160" s="245"/>
      <c r="N160" s="247">
        <f t="shared" si="25"/>
        <v>0</v>
      </c>
      <c r="O160" s="235"/>
      <c r="P160" s="235"/>
      <c r="Q160" s="235"/>
      <c r="R160" s="127"/>
      <c r="T160" s="159" t="s">
        <v>18</v>
      </c>
      <c r="U160" s="39" t="s">
        <v>41</v>
      </c>
      <c r="V160" s="31"/>
      <c r="W160" s="160">
        <f t="shared" si="26"/>
        <v>0</v>
      </c>
      <c r="X160" s="160">
        <v>0.0005</v>
      </c>
      <c r="Y160" s="160">
        <f t="shared" si="27"/>
        <v>0.0015</v>
      </c>
      <c r="Z160" s="160">
        <v>0</v>
      </c>
      <c r="AA160" s="161">
        <f t="shared" si="28"/>
        <v>0</v>
      </c>
      <c r="AR160" s="13" t="s">
        <v>236</v>
      </c>
      <c r="AT160" s="13" t="s">
        <v>233</v>
      </c>
      <c r="AU160" s="13" t="s">
        <v>124</v>
      </c>
      <c r="AY160" s="13" t="s">
        <v>145</v>
      </c>
      <c r="BE160" s="100">
        <f t="shared" si="29"/>
        <v>0</v>
      </c>
      <c r="BF160" s="100">
        <f t="shared" si="30"/>
        <v>0</v>
      </c>
      <c r="BG160" s="100">
        <f t="shared" si="31"/>
        <v>0</v>
      </c>
      <c r="BH160" s="100">
        <f t="shared" si="32"/>
        <v>0</v>
      </c>
      <c r="BI160" s="100">
        <f t="shared" si="33"/>
        <v>0</v>
      </c>
      <c r="BJ160" s="13" t="s">
        <v>124</v>
      </c>
      <c r="BK160" s="162">
        <f t="shared" si="34"/>
        <v>0</v>
      </c>
      <c r="BL160" s="13" t="s">
        <v>205</v>
      </c>
      <c r="BM160" s="13" t="s">
        <v>237</v>
      </c>
    </row>
    <row r="161" spans="2:65" s="1" customFormat="1" ht="31.5" customHeight="1">
      <c r="B161" s="125"/>
      <c r="C161" s="155" t="s">
        <v>238</v>
      </c>
      <c r="D161" s="155" t="s">
        <v>146</v>
      </c>
      <c r="E161" s="156" t="s">
        <v>239</v>
      </c>
      <c r="F161" s="234" t="s">
        <v>240</v>
      </c>
      <c r="G161" s="235"/>
      <c r="H161" s="235"/>
      <c r="I161" s="235"/>
      <c r="J161" s="157" t="s">
        <v>193</v>
      </c>
      <c r="K161" s="158">
        <v>3</v>
      </c>
      <c r="L161" s="236">
        <v>0</v>
      </c>
      <c r="M161" s="235"/>
      <c r="N161" s="237">
        <f t="shared" si="25"/>
        <v>0</v>
      </c>
      <c r="O161" s="235"/>
      <c r="P161" s="235"/>
      <c r="Q161" s="235"/>
      <c r="R161" s="127"/>
      <c r="T161" s="159" t="s">
        <v>18</v>
      </c>
      <c r="U161" s="39" t="s">
        <v>41</v>
      </c>
      <c r="V161" s="31"/>
      <c r="W161" s="160">
        <f t="shared" si="26"/>
        <v>0</v>
      </c>
      <c r="X161" s="160">
        <v>0.00072</v>
      </c>
      <c r="Y161" s="160">
        <f t="shared" si="27"/>
        <v>0.00216</v>
      </c>
      <c r="Z161" s="160">
        <v>0</v>
      </c>
      <c r="AA161" s="161">
        <f t="shared" si="28"/>
        <v>0</v>
      </c>
      <c r="AR161" s="13" t="s">
        <v>205</v>
      </c>
      <c r="AT161" s="13" t="s">
        <v>146</v>
      </c>
      <c r="AU161" s="13" t="s">
        <v>124</v>
      </c>
      <c r="AY161" s="13" t="s">
        <v>145</v>
      </c>
      <c r="BE161" s="100">
        <f t="shared" si="29"/>
        <v>0</v>
      </c>
      <c r="BF161" s="100">
        <f t="shared" si="30"/>
        <v>0</v>
      </c>
      <c r="BG161" s="100">
        <f t="shared" si="31"/>
        <v>0</v>
      </c>
      <c r="BH161" s="100">
        <f t="shared" si="32"/>
        <v>0</v>
      </c>
      <c r="BI161" s="100">
        <f t="shared" si="33"/>
        <v>0</v>
      </c>
      <c r="BJ161" s="13" t="s">
        <v>124</v>
      </c>
      <c r="BK161" s="162">
        <f t="shared" si="34"/>
        <v>0</v>
      </c>
      <c r="BL161" s="13" t="s">
        <v>205</v>
      </c>
      <c r="BM161" s="13" t="s">
        <v>241</v>
      </c>
    </row>
    <row r="162" spans="2:65" s="1" customFormat="1" ht="22.5" customHeight="1">
      <c r="B162" s="125"/>
      <c r="C162" s="163" t="s">
        <v>242</v>
      </c>
      <c r="D162" s="163" t="s">
        <v>233</v>
      </c>
      <c r="E162" s="164" t="s">
        <v>243</v>
      </c>
      <c r="F162" s="244" t="s">
        <v>244</v>
      </c>
      <c r="G162" s="245"/>
      <c r="H162" s="245"/>
      <c r="I162" s="245"/>
      <c r="J162" s="165" t="s">
        <v>193</v>
      </c>
      <c r="K162" s="166">
        <v>3</v>
      </c>
      <c r="L162" s="246">
        <v>0</v>
      </c>
      <c r="M162" s="245"/>
      <c r="N162" s="247">
        <f t="shared" si="25"/>
        <v>0</v>
      </c>
      <c r="O162" s="235"/>
      <c r="P162" s="235"/>
      <c r="Q162" s="235"/>
      <c r="R162" s="127"/>
      <c r="T162" s="159" t="s">
        <v>18</v>
      </c>
      <c r="U162" s="39" t="s">
        <v>41</v>
      </c>
      <c r="V162" s="31"/>
      <c r="W162" s="160">
        <f t="shared" si="26"/>
        <v>0</v>
      </c>
      <c r="X162" s="160">
        <v>0.026</v>
      </c>
      <c r="Y162" s="160">
        <f t="shared" si="27"/>
        <v>0.078</v>
      </c>
      <c r="Z162" s="160">
        <v>0</v>
      </c>
      <c r="AA162" s="161">
        <f t="shared" si="28"/>
        <v>0</v>
      </c>
      <c r="AR162" s="13" t="s">
        <v>236</v>
      </c>
      <c r="AT162" s="13" t="s">
        <v>233</v>
      </c>
      <c r="AU162" s="13" t="s">
        <v>124</v>
      </c>
      <c r="AY162" s="13" t="s">
        <v>145</v>
      </c>
      <c r="BE162" s="100">
        <f t="shared" si="29"/>
        <v>0</v>
      </c>
      <c r="BF162" s="100">
        <f t="shared" si="30"/>
        <v>0</v>
      </c>
      <c r="BG162" s="100">
        <f t="shared" si="31"/>
        <v>0</v>
      </c>
      <c r="BH162" s="100">
        <f t="shared" si="32"/>
        <v>0</v>
      </c>
      <c r="BI162" s="100">
        <f t="shared" si="33"/>
        <v>0</v>
      </c>
      <c r="BJ162" s="13" t="s">
        <v>124</v>
      </c>
      <c r="BK162" s="162">
        <f t="shared" si="34"/>
        <v>0</v>
      </c>
      <c r="BL162" s="13" t="s">
        <v>205</v>
      </c>
      <c r="BM162" s="13" t="s">
        <v>245</v>
      </c>
    </row>
    <row r="163" spans="2:65" s="1" customFormat="1" ht="31.5" customHeight="1">
      <c r="B163" s="125"/>
      <c r="C163" s="155" t="s">
        <v>246</v>
      </c>
      <c r="D163" s="155" t="s">
        <v>146</v>
      </c>
      <c r="E163" s="156" t="s">
        <v>247</v>
      </c>
      <c r="F163" s="234" t="s">
        <v>248</v>
      </c>
      <c r="G163" s="235"/>
      <c r="H163" s="235"/>
      <c r="I163" s="235"/>
      <c r="J163" s="157" t="s">
        <v>226</v>
      </c>
      <c r="K163" s="158">
        <v>3</v>
      </c>
      <c r="L163" s="236">
        <v>0</v>
      </c>
      <c r="M163" s="235"/>
      <c r="N163" s="237">
        <f t="shared" si="25"/>
        <v>0</v>
      </c>
      <c r="O163" s="235"/>
      <c r="P163" s="235"/>
      <c r="Q163" s="235"/>
      <c r="R163" s="127"/>
      <c r="T163" s="159" t="s">
        <v>18</v>
      </c>
      <c r="U163" s="39" t="s">
        <v>41</v>
      </c>
      <c r="V163" s="31"/>
      <c r="W163" s="160">
        <f t="shared" si="26"/>
        <v>0</v>
      </c>
      <c r="X163" s="160">
        <v>0</v>
      </c>
      <c r="Y163" s="160">
        <f t="shared" si="27"/>
        <v>0</v>
      </c>
      <c r="Z163" s="160">
        <v>0.01946</v>
      </c>
      <c r="AA163" s="161">
        <f t="shared" si="28"/>
        <v>0.05838</v>
      </c>
      <c r="AR163" s="13" t="s">
        <v>205</v>
      </c>
      <c r="AT163" s="13" t="s">
        <v>146</v>
      </c>
      <c r="AU163" s="13" t="s">
        <v>124</v>
      </c>
      <c r="AY163" s="13" t="s">
        <v>145</v>
      </c>
      <c r="BE163" s="100">
        <f t="shared" si="29"/>
        <v>0</v>
      </c>
      <c r="BF163" s="100">
        <f t="shared" si="30"/>
        <v>0</v>
      </c>
      <c r="BG163" s="100">
        <f t="shared" si="31"/>
        <v>0</v>
      </c>
      <c r="BH163" s="100">
        <f t="shared" si="32"/>
        <v>0</v>
      </c>
      <c r="BI163" s="100">
        <f t="shared" si="33"/>
        <v>0</v>
      </c>
      <c r="BJ163" s="13" t="s">
        <v>124</v>
      </c>
      <c r="BK163" s="162">
        <f t="shared" si="34"/>
        <v>0</v>
      </c>
      <c r="BL163" s="13" t="s">
        <v>205</v>
      </c>
      <c r="BM163" s="13" t="s">
        <v>249</v>
      </c>
    </row>
    <row r="164" spans="2:65" s="1" customFormat="1" ht="31.5" customHeight="1">
      <c r="B164" s="125"/>
      <c r="C164" s="155" t="s">
        <v>250</v>
      </c>
      <c r="D164" s="155" t="s">
        <v>146</v>
      </c>
      <c r="E164" s="156" t="s">
        <v>251</v>
      </c>
      <c r="F164" s="234" t="s">
        <v>252</v>
      </c>
      <c r="G164" s="235"/>
      <c r="H164" s="235"/>
      <c r="I164" s="235"/>
      <c r="J164" s="157" t="s">
        <v>226</v>
      </c>
      <c r="K164" s="158">
        <v>3</v>
      </c>
      <c r="L164" s="236">
        <v>0</v>
      </c>
      <c r="M164" s="235"/>
      <c r="N164" s="237">
        <f t="shared" si="25"/>
        <v>0</v>
      </c>
      <c r="O164" s="235"/>
      <c r="P164" s="235"/>
      <c r="Q164" s="235"/>
      <c r="R164" s="127"/>
      <c r="T164" s="159" t="s">
        <v>18</v>
      </c>
      <c r="U164" s="39" t="s">
        <v>41</v>
      </c>
      <c r="V164" s="31"/>
      <c r="W164" s="160">
        <f t="shared" si="26"/>
        <v>0</v>
      </c>
      <c r="X164" s="160">
        <v>0.00223</v>
      </c>
      <c r="Y164" s="160">
        <f t="shared" si="27"/>
        <v>0.006690000000000001</v>
      </c>
      <c r="Z164" s="160">
        <v>0</v>
      </c>
      <c r="AA164" s="161">
        <f t="shared" si="28"/>
        <v>0</v>
      </c>
      <c r="AR164" s="13" t="s">
        <v>205</v>
      </c>
      <c r="AT164" s="13" t="s">
        <v>146</v>
      </c>
      <c r="AU164" s="13" t="s">
        <v>124</v>
      </c>
      <c r="AY164" s="13" t="s">
        <v>145</v>
      </c>
      <c r="BE164" s="100">
        <f t="shared" si="29"/>
        <v>0</v>
      </c>
      <c r="BF164" s="100">
        <f t="shared" si="30"/>
        <v>0</v>
      </c>
      <c r="BG164" s="100">
        <f t="shared" si="31"/>
        <v>0</v>
      </c>
      <c r="BH164" s="100">
        <f t="shared" si="32"/>
        <v>0</v>
      </c>
      <c r="BI164" s="100">
        <f t="shared" si="33"/>
        <v>0</v>
      </c>
      <c r="BJ164" s="13" t="s">
        <v>124</v>
      </c>
      <c r="BK164" s="162">
        <f t="shared" si="34"/>
        <v>0</v>
      </c>
      <c r="BL164" s="13" t="s">
        <v>205</v>
      </c>
      <c r="BM164" s="13" t="s">
        <v>253</v>
      </c>
    </row>
    <row r="165" spans="2:65" s="1" customFormat="1" ht="22.5" customHeight="1">
      <c r="B165" s="125"/>
      <c r="C165" s="163" t="s">
        <v>254</v>
      </c>
      <c r="D165" s="163" t="s">
        <v>233</v>
      </c>
      <c r="E165" s="164" t="s">
        <v>255</v>
      </c>
      <c r="F165" s="244" t="s">
        <v>256</v>
      </c>
      <c r="G165" s="245"/>
      <c r="H165" s="245"/>
      <c r="I165" s="245"/>
      <c r="J165" s="165" t="s">
        <v>193</v>
      </c>
      <c r="K165" s="166">
        <v>3</v>
      </c>
      <c r="L165" s="246">
        <v>0</v>
      </c>
      <c r="M165" s="245"/>
      <c r="N165" s="247">
        <f t="shared" si="25"/>
        <v>0</v>
      </c>
      <c r="O165" s="235"/>
      <c r="P165" s="235"/>
      <c r="Q165" s="235"/>
      <c r="R165" s="127"/>
      <c r="T165" s="159" t="s">
        <v>18</v>
      </c>
      <c r="U165" s="39" t="s">
        <v>41</v>
      </c>
      <c r="V165" s="31"/>
      <c r="W165" s="160">
        <f t="shared" si="26"/>
        <v>0</v>
      </c>
      <c r="X165" s="160">
        <v>0.0145</v>
      </c>
      <c r="Y165" s="160">
        <f t="shared" si="27"/>
        <v>0.043500000000000004</v>
      </c>
      <c r="Z165" s="160">
        <v>0</v>
      </c>
      <c r="AA165" s="161">
        <f t="shared" si="28"/>
        <v>0</v>
      </c>
      <c r="AR165" s="13" t="s">
        <v>236</v>
      </c>
      <c r="AT165" s="13" t="s">
        <v>233</v>
      </c>
      <c r="AU165" s="13" t="s">
        <v>124</v>
      </c>
      <c r="AY165" s="13" t="s">
        <v>145</v>
      </c>
      <c r="BE165" s="100">
        <f t="shared" si="29"/>
        <v>0</v>
      </c>
      <c r="BF165" s="100">
        <f t="shared" si="30"/>
        <v>0</v>
      </c>
      <c r="BG165" s="100">
        <f t="shared" si="31"/>
        <v>0</v>
      </c>
      <c r="BH165" s="100">
        <f t="shared" si="32"/>
        <v>0</v>
      </c>
      <c r="BI165" s="100">
        <f t="shared" si="33"/>
        <v>0</v>
      </c>
      <c r="BJ165" s="13" t="s">
        <v>124</v>
      </c>
      <c r="BK165" s="162">
        <f t="shared" si="34"/>
        <v>0</v>
      </c>
      <c r="BL165" s="13" t="s">
        <v>205</v>
      </c>
      <c r="BM165" s="13" t="s">
        <v>257</v>
      </c>
    </row>
    <row r="166" spans="2:65" s="1" customFormat="1" ht="44.25" customHeight="1">
      <c r="B166" s="125"/>
      <c r="C166" s="155" t="s">
        <v>258</v>
      </c>
      <c r="D166" s="155" t="s">
        <v>146</v>
      </c>
      <c r="E166" s="156" t="s">
        <v>259</v>
      </c>
      <c r="F166" s="234" t="s">
        <v>260</v>
      </c>
      <c r="G166" s="235"/>
      <c r="H166" s="235"/>
      <c r="I166" s="235"/>
      <c r="J166" s="157" t="s">
        <v>226</v>
      </c>
      <c r="K166" s="158">
        <v>1</v>
      </c>
      <c r="L166" s="236">
        <v>0</v>
      </c>
      <c r="M166" s="235"/>
      <c r="N166" s="237">
        <f t="shared" si="25"/>
        <v>0</v>
      </c>
      <c r="O166" s="235"/>
      <c r="P166" s="235"/>
      <c r="Q166" s="235"/>
      <c r="R166" s="127"/>
      <c r="T166" s="159" t="s">
        <v>18</v>
      </c>
      <c r="U166" s="39" t="s">
        <v>41</v>
      </c>
      <c r="V166" s="31"/>
      <c r="W166" s="160">
        <f t="shared" si="26"/>
        <v>0</v>
      </c>
      <c r="X166" s="160">
        <v>0</v>
      </c>
      <c r="Y166" s="160">
        <f t="shared" si="27"/>
        <v>0</v>
      </c>
      <c r="Z166" s="160">
        <v>0.01493</v>
      </c>
      <c r="AA166" s="161">
        <f t="shared" si="28"/>
        <v>0.01493</v>
      </c>
      <c r="AR166" s="13" t="s">
        <v>205</v>
      </c>
      <c r="AT166" s="13" t="s">
        <v>146</v>
      </c>
      <c r="AU166" s="13" t="s">
        <v>124</v>
      </c>
      <c r="AY166" s="13" t="s">
        <v>145</v>
      </c>
      <c r="BE166" s="100">
        <f t="shared" si="29"/>
        <v>0</v>
      </c>
      <c r="BF166" s="100">
        <f t="shared" si="30"/>
        <v>0</v>
      </c>
      <c r="BG166" s="100">
        <f t="shared" si="31"/>
        <v>0</v>
      </c>
      <c r="BH166" s="100">
        <f t="shared" si="32"/>
        <v>0</v>
      </c>
      <c r="BI166" s="100">
        <f t="shared" si="33"/>
        <v>0</v>
      </c>
      <c r="BJ166" s="13" t="s">
        <v>124</v>
      </c>
      <c r="BK166" s="162">
        <f t="shared" si="34"/>
        <v>0</v>
      </c>
      <c r="BL166" s="13" t="s">
        <v>205</v>
      </c>
      <c r="BM166" s="13" t="s">
        <v>261</v>
      </c>
    </row>
    <row r="167" spans="2:65" s="1" customFormat="1" ht="22.5" customHeight="1">
      <c r="B167" s="125"/>
      <c r="C167" s="155" t="s">
        <v>262</v>
      </c>
      <c r="D167" s="155" t="s">
        <v>146</v>
      </c>
      <c r="E167" s="156" t="s">
        <v>263</v>
      </c>
      <c r="F167" s="234" t="s">
        <v>264</v>
      </c>
      <c r="G167" s="235"/>
      <c r="H167" s="235"/>
      <c r="I167" s="235"/>
      <c r="J167" s="157" t="s">
        <v>226</v>
      </c>
      <c r="K167" s="158">
        <v>1</v>
      </c>
      <c r="L167" s="236">
        <v>0</v>
      </c>
      <c r="M167" s="235"/>
      <c r="N167" s="237">
        <f t="shared" si="25"/>
        <v>0</v>
      </c>
      <c r="O167" s="235"/>
      <c r="P167" s="235"/>
      <c r="Q167" s="235"/>
      <c r="R167" s="127"/>
      <c r="T167" s="159" t="s">
        <v>18</v>
      </c>
      <c r="U167" s="39" t="s">
        <v>41</v>
      </c>
      <c r="V167" s="31"/>
      <c r="W167" s="160">
        <f t="shared" si="26"/>
        <v>0</v>
      </c>
      <c r="X167" s="160">
        <v>0.00028</v>
      </c>
      <c r="Y167" s="160">
        <f t="shared" si="27"/>
        <v>0.00028</v>
      </c>
      <c r="Z167" s="160">
        <v>0</v>
      </c>
      <c r="AA167" s="161">
        <f t="shared" si="28"/>
        <v>0</v>
      </c>
      <c r="AR167" s="13" t="s">
        <v>205</v>
      </c>
      <c r="AT167" s="13" t="s">
        <v>146</v>
      </c>
      <c r="AU167" s="13" t="s">
        <v>124</v>
      </c>
      <c r="AY167" s="13" t="s">
        <v>145</v>
      </c>
      <c r="BE167" s="100">
        <f t="shared" si="29"/>
        <v>0</v>
      </c>
      <c r="BF167" s="100">
        <f t="shared" si="30"/>
        <v>0</v>
      </c>
      <c r="BG167" s="100">
        <f t="shared" si="31"/>
        <v>0</v>
      </c>
      <c r="BH167" s="100">
        <f t="shared" si="32"/>
        <v>0</v>
      </c>
      <c r="BI167" s="100">
        <f t="shared" si="33"/>
        <v>0</v>
      </c>
      <c r="BJ167" s="13" t="s">
        <v>124</v>
      </c>
      <c r="BK167" s="162">
        <f t="shared" si="34"/>
        <v>0</v>
      </c>
      <c r="BL167" s="13" t="s">
        <v>205</v>
      </c>
      <c r="BM167" s="13" t="s">
        <v>265</v>
      </c>
    </row>
    <row r="168" spans="2:65" s="1" customFormat="1" ht="44.25" customHeight="1">
      <c r="B168" s="125"/>
      <c r="C168" s="163" t="s">
        <v>266</v>
      </c>
      <c r="D168" s="163" t="s">
        <v>233</v>
      </c>
      <c r="E168" s="164" t="s">
        <v>267</v>
      </c>
      <c r="F168" s="244" t="s">
        <v>268</v>
      </c>
      <c r="G168" s="245"/>
      <c r="H168" s="245"/>
      <c r="I168" s="245"/>
      <c r="J168" s="165" t="s">
        <v>193</v>
      </c>
      <c r="K168" s="166">
        <v>1</v>
      </c>
      <c r="L168" s="246">
        <v>0</v>
      </c>
      <c r="M168" s="245"/>
      <c r="N168" s="247">
        <f t="shared" si="25"/>
        <v>0</v>
      </c>
      <c r="O168" s="235"/>
      <c r="P168" s="235"/>
      <c r="Q168" s="235"/>
      <c r="R168" s="127"/>
      <c r="T168" s="159" t="s">
        <v>18</v>
      </c>
      <c r="U168" s="39" t="s">
        <v>41</v>
      </c>
      <c r="V168" s="31"/>
      <c r="W168" s="160">
        <f t="shared" si="26"/>
        <v>0</v>
      </c>
      <c r="X168" s="160">
        <v>0.019</v>
      </c>
      <c r="Y168" s="160">
        <f t="shared" si="27"/>
        <v>0.019</v>
      </c>
      <c r="Z168" s="160">
        <v>0</v>
      </c>
      <c r="AA168" s="161">
        <f t="shared" si="28"/>
        <v>0</v>
      </c>
      <c r="AR168" s="13" t="s">
        <v>236</v>
      </c>
      <c r="AT168" s="13" t="s">
        <v>233</v>
      </c>
      <c r="AU168" s="13" t="s">
        <v>124</v>
      </c>
      <c r="AY168" s="13" t="s">
        <v>145</v>
      </c>
      <c r="BE168" s="100">
        <f t="shared" si="29"/>
        <v>0</v>
      </c>
      <c r="BF168" s="100">
        <f t="shared" si="30"/>
        <v>0</v>
      </c>
      <c r="BG168" s="100">
        <f t="shared" si="31"/>
        <v>0</v>
      </c>
      <c r="BH168" s="100">
        <f t="shared" si="32"/>
        <v>0</v>
      </c>
      <c r="BI168" s="100">
        <f t="shared" si="33"/>
        <v>0</v>
      </c>
      <c r="BJ168" s="13" t="s">
        <v>124</v>
      </c>
      <c r="BK168" s="162">
        <f t="shared" si="34"/>
        <v>0</v>
      </c>
      <c r="BL168" s="13" t="s">
        <v>205</v>
      </c>
      <c r="BM168" s="13" t="s">
        <v>269</v>
      </c>
    </row>
    <row r="169" spans="2:65" s="1" customFormat="1" ht="31.5" customHeight="1">
      <c r="B169" s="125"/>
      <c r="C169" s="155" t="s">
        <v>236</v>
      </c>
      <c r="D169" s="155" t="s">
        <v>146</v>
      </c>
      <c r="E169" s="156" t="s">
        <v>270</v>
      </c>
      <c r="F169" s="234" t="s">
        <v>271</v>
      </c>
      <c r="G169" s="235"/>
      <c r="H169" s="235"/>
      <c r="I169" s="235"/>
      <c r="J169" s="157" t="s">
        <v>193</v>
      </c>
      <c r="K169" s="158">
        <v>5</v>
      </c>
      <c r="L169" s="236">
        <v>0</v>
      </c>
      <c r="M169" s="235"/>
      <c r="N169" s="237">
        <f t="shared" si="25"/>
        <v>0</v>
      </c>
      <c r="O169" s="235"/>
      <c r="P169" s="235"/>
      <c r="Q169" s="235"/>
      <c r="R169" s="127"/>
      <c r="T169" s="159" t="s">
        <v>18</v>
      </c>
      <c r="U169" s="39" t="s">
        <v>41</v>
      </c>
      <c r="V169" s="31"/>
      <c r="W169" s="160">
        <f t="shared" si="26"/>
        <v>0</v>
      </c>
      <c r="X169" s="160">
        <v>4E-05</v>
      </c>
      <c r="Y169" s="160">
        <f t="shared" si="27"/>
        <v>0.0002</v>
      </c>
      <c r="Z169" s="160">
        <v>0</v>
      </c>
      <c r="AA169" s="161">
        <f t="shared" si="28"/>
        <v>0</v>
      </c>
      <c r="AR169" s="13" t="s">
        <v>205</v>
      </c>
      <c r="AT169" s="13" t="s">
        <v>146</v>
      </c>
      <c r="AU169" s="13" t="s">
        <v>124</v>
      </c>
      <c r="AY169" s="13" t="s">
        <v>145</v>
      </c>
      <c r="BE169" s="100">
        <f t="shared" si="29"/>
        <v>0</v>
      </c>
      <c r="BF169" s="100">
        <f t="shared" si="30"/>
        <v>0</v>
      </c>
      <c r="BG169" s="100">
        <f t="shared" si="31"/>
        <v>0</v>
      </c>
      <c r="BH169" s="100">
        <f t="shared" si="32"/>
        <v>0</v>
      </c>
      <c r="BI169" s="100">
        <f t="shared" si="33"/>
        <v>0</v>
      </c>
      <c r="BJ169" s="13" t="s">
        <v>124</v>
      </c>
      <c r="BK169" s="162">
        <f t="shared" si="34"/>
        <v>0</v>
      </c>
      <c r="BL169" s="13" t="s">
        <v>205</v>
      </c>
      <c r="BM169" s="13" t="s">
        <v>272</v>
      </c>
    </row>
    <row r="170" spans="2:65" s="1" customFormat="1" ht="31.5" customHeight="1">
      <c r="B170" s="125"/>
      <c r="C170" s="155" t="s">
        <v>273</v>
      </c>
      <c r="D170" s="155" t="s">
        <v>146</v>
      </c>
      <c r="E170" s="156" t="s">
        <v>274</v>
      </c>
      <c r="F170" s="234" t="s">
        <v>275</v>
      </c>
      <c r="G170" s="235"/>
      <c r="H170" s="235"/>
      <c r="I170" s="235"/>
      <c r="J170" s="157" t="s">
        <v>226</v>
      </c>
      <c r="K170" s="158">
        <v>3</v>
      </c>
      <c r="L170" s="236">
        <v>0</v>
      </c>
      <c r="M170" s="235"/>
      <c r="N170" s="237">
        <f t="shared" si="25"/>
        <v>0</v>
      </c>
      <c r="O170" s="235"/>
      <c r="P170" s="235"/>
      <c r="Q170" s="235"/>
      <c r="R170" s="127"/>
      <c r="T170" s="159" t="s">
        <v>18</v>
      </c>
      <c r="U170" s="39" t="s">
        <v>41</v>
      </c>
      <c r="V170" s="31"/>
      <c r="W170" s="160">
        <f t="shared" si="26"/>
        <v>0</v>
      </c>
      <c r="X170" s="160">
        <v>0</v>
      </c>
      <c r="Y170" s="160">
        <f t="shared" si="27"/>
        <v>0</v>
      </c>
      <c r="Z170" s="160">
        <v>0.0026</v>
      </c>
      <c r="AA170" s="161">
        <f t="shared" si="28"/>
        <v>0.0078</v>
      </c>
      <c r="AR170" s="13" t="s">
        <v>205</v>
      </c>
      <c r="AT170" s="13" t="s">
        <v>146</v>
      </c>
      <c r="AU170" s="13" t="s">
        <v>124</v>
      </c>
      <c r="AY170" s="13" t="s">
        <v>145</v>
      </c>
      <c r="BE170" s="100">
        <f t="shared" si="29"/>
        <v>0</v>
      </c>
      <c r="BF170" s="100">
        <f t="shared" si="30"/>
        <v>0</v>
      </c>
      <c r="BG170" s="100">
        <f t="shared" si="31"/>
        <v>0</v>
      </c>
      <c r="BH170" s="100">
        <f t="shared" si="32"/>
        <v>0</v>
      </c>
      <c r="BI170" s="100">
        <f t="shared" si="33"/>
        <v>0</v>
      </c>
      <c r="BJ170" s="13" t="s">
        <v>124</v>
      </c>
      <c r="BK170" s="162">
        <f t="shared" si="34"/>
        <v>0</v>
      </c>
      <c r="BL170" s="13" t="s">
        <v>205</v>
      </c>
      <c r="BM170" s="13" t="s">
        <v>276</v>
      </c>
    </row>
    <row r="171" spans="2:65" s="1" customFormat="1" ht="31.5" customHeight="1">
      <c r="B171" s="125"/>
      <c r="C171" s="155" t="s">
        <v>277</v>
      </c>
      <c r="D171" s="155" t="s">
        <v>146</v>
      </c>
      <c r="E171" s="156" t="s">
        <v>278</v>
      </c>
      <c r="F171" s="234" t="s">
        <v>279</v>
      </c>
      <c r="G171" s="235"/>
      <c r="H171" s="235"/>
      <c r="I171" s="235"/>
      <c r="J171" s="157" t="s">
        <v>193</v>
      </c>
      <c r="K171" s="158">
        <v>3</v>
      </c>
      <c r="L171" s="236">
        <v>0</v>
      </c>
      <c r="M171" s="235"/>
      <c r="N171" s="237">
        <f t="shared" si="25"/>
        <v>0</v>
      </c>
      <c r="O171" s="235"/>
      <c r="P171" s="235"/>
      <c r="Q171" s="235"/>
      <c r="R171" s="127"/>
      <c r="T171" s="159" t="s">
        <v>18</v>
      </c>
      <c r="U171" s="39" t="s">
        <v>41</v>
      </c>
      <c r="V171" s="31"/>
      <c r="W171" s="160">
        <f t="shared" si="26"/>
        <v>0</v>
      </c>
      <c r="X171" s="160">
        <v>0.00012</v>
      </c>
      <c r="Y171" s="160">
        <f t="shared" si="27"/>
        <v>0.00036</v>
      </c>
      <c r="Z171" s="160">
        <v>0</v>
      </c>
      <c r="AA171" s="161">
        <f t="shared" si="28"/>
        <v>0</v>
      </c>
      <c r="AR171" s="13" t="s">
        <v>205</v>
      </c>
      <c r="AT171" s="13" t="s">
        <v>146</v>
      </c>
      <c r="AU171" s="13" t="s">
        <v>124</v>
      </c>
      <c r="AY171" s="13" t="s">
        <v>145</v>
      </c>
      <c r="BE171" s="100">
        <f t="shared" si="29"/>
        <v>0</v>
      </c>
      <c r="BF171" s="100">
        <f t="shared" si="30"/>
        <v>0</v>
      </c>
      <c r="BG171" s="100">
        <f t="shared" si="31"/>
        <v>0</v>
      </c>
      <c r="BH171" s="100">
        <f t="shared" si="32"/>
        <v>0</v>
      </c>
      <c r="BI171" s="100">
        <f t="shared" si="33"/>
        <v>0</v>
      </c>
      <c r="BJ171" s="13" t="s">
        <v>124</v>
      </c>
      <c r="BK171" s="162">
        <f t="shared" si="34"/>
        <v>0</v>
      </c>
      <c r="BL171" s="13" t="s">
        <v>205</v>
      </c>
      <c r="BM171" s="13" t="s">
        <v>280</v>
      </c>
    </row>
    <row r="172" spans="2:65" s="1" customFormat="1" ht="31.5" customHeight="1">
      <c r="B172" s="125"/>
      <c r="C172" s="163" t="s">
        <v>281</v>
      </c>
      <c r="D172" s="163" t="s">
        <v>233</v>
      </c>
      <c r="E172" s="164" t="s">
        <v>282</v>
      </c>
      <c r="F172" s="244" t="s">
        <v>283</v>
      </c>
      <c r="G172" s="245"/>
      <c r="H172" s="245"/>
      <c r="I172" s="245"/>
      <c r="J172" s="165" t="s">
        <v>193</v>
      </c>
      <c r="K172" s="166">
        <v>3</v>
      </c>
      <c r="L172" s="246">
        <v>0</v>
      </c>
      <c r="M172" s="245"/>
      <c r="N172" s="247">
        <f t="shared" si="25"/>
        <v>0</v>
      </c>
      <c r="O172" s="235"/>
      <c r="P172" s="235"/>
      <c r="Q172" s="235"/>
      <c r="R172" s="127"/>
      <c r="T172" s="159" t="s">
        <v>18</v>
      </c>
      <c r="U172" s="39" t="s">
        <v>41</v>
      </c>
      <c r="V172" s="31"/>
      <c r="W172" s="160">
        <f t="shared" si="26"/>
        <v>0</v>
      </c>
      <c r="X172" s="160">
        <v>0.00179</v>
      </c>
      <c r="Y172" s="160">
        <f t="shared" si="27"/>
        <v>0.00537</v>
      </c>
      <c r="Z172" s="160">
        <v>0</v>
      </c>
      <c r="AA172" s="161">
        <f t="shared" si="28"/>
        <v>0</v>
      </c>
      <c r="AR172" s="13" t="s">
        <v>236</v>
      </c>
      <c r="AT172" s="13" t="s">
        <v>233</v>
      </c>
      <c r="AU172" s="13" t="s">
        <v>124</v>
      </c>
      <c r="AY172" s="13" t="s">
        <v>145</v>
      </c>
      <c r="BE172" s="100">
        <f t="shared" si="29"/>
        <v>0</v>
      </c>
      <c r="BF172" s="100">
        <f t="shared" si="30"/>
        <v>0</v>
      </c>
      <c r="BG172" s="100">
        <f t="shared" si="31"/>
        <v>0</v>
      </c>
      <c r="BH172" s="100">
        <f t="shared" si="32"/>
        <v>0</v>
      </c>
      <c r="BI172" s="100">
        <f t="shared" si="33"/>
        <v>0</v>
      </c>
      <c r="BJ172" s="13" t="s">
        <v>124</v>
      </c>
      <c r="BK172" s="162">
        <f t="shared" si="34"/>
        <v>0</v>
      </c>
      <c r="BL172" s="13" t="s">
        <v>205</v>
      </c>
      <c r="BM172" s="13" t="s">
        <v>284</v>
      </c>
    </row>
    <row r="173" spans="2:65" s="1" customFormat="1" ht="31.5" customHeight="1">
      <c r="B173" s="125"/>
      <c r="C173" s="155" t="s">
        <v>285</v>
      </c>
      <c r="D173" s="155" t="s">
        <v>146</v>
      </c>
      <c r="E173" s="156" t="s">
        <v>286</v>
      </c>
      <c r="F173" s="234" t="s">
        <v>287</v>
      </c>
      <c r="G173" s="235"/>
      <c r="H173" s="235"/>
      <c r="I173" s="235"/>
      <c r="J173" s="157" t="s">
        <v>218</v>
      </c>
      <c r="K173" s="158">
        <v>0.162</v>
      </c>
      <c r="L173" s="236">
        <v>0</v>
      </c>
      <c r="M173" s="235"/>
      <c r="N173" s="237">
        <f t="shared" si="25"/>
        <v>0</v>
      </c>
      <c r="O173" s="235"/>
      <c r="P173" s="235"/>
      <c r="Q173" s="235"/>
      <c r="R173" s="127"/>
      <c r="T173" s="159" t="s">
        <v>18</v>
      </c>
      <c r="U173" s="39" t="s">
        <v>41</v>
      </c>
      <c r="V173" s="31"/>
      <c r="W173" s="160">
        <f t="shared" si="26"/>
        <v>0</v>
      </c>
      <c r="X173" s="160">
        <v>0</v>
      </c>
      <c r="Y173" s="160">
        <f t="shared" si="27"/>
        <v>0</v>
      </c>
      <c r="Z173" s="160">
        <v>0</v>
      </c>
      <c r="AA173" s="161">
        <f t="shared" si="28"/>
        <v>0</v>
      </c>
      <c r="AR173" s="13" t="s">
        <v>205</v>
      </c>
      <c r="AT173" s="13" t="s">
        <v>146</v>
      </c>
      <c r="AU173" s="13" t="s">
        <v>124</v>
      </c>
      <c r="AY173" s="13" t="s">
        <v>145</v>
      </c>
      <c r="BE173" s="100">
        <f t="shared" si="29"/>
        <v>0</v>
      </c>
      <c r="BF173" s="100">
        <f t="shared" si="30"/>
        <v>0</v>
      </c>
      <c r="BG173" s="100">
        <f t="shared" si="31"/>
        <v>0</v>
      </c>
      <c r="BH173" s="100">
        <f t="shared" si="32"/>
        <v>0</v>
      </c>
      <c r="BI173" s="100">
        <f t="shared" si="33"/>
        <v>0</v>
      </c>
      <c r="BJ173" s="13" t="s">
        <v>124</v>
      </c>
      <c r="BK173" s="162">
        <f t="shared" si="34"/>
        <v>0</v>
      </c>
      <c r="BL173" s="13" t="s">
        <v>205</v>
      </c>
      <c r="BM173" s="13" t="s">
        <v>288</v>
      </c>
    </row>
    <row r="174" spans="2:63" s="9" customFormat="1" ht="29.25" customHeight="1">
      <c r="B174" s="144"/>
      <c r="C174" s="145"/>
      <c r="D174" s="154" t="s">
        <v>111</v>
      </c>
      <c r="E174" s="154"/>
      <c r="F174" s="154"/>
      <c r="G174" s="154"/>
      <c r="H174" s="154"/>
      <c r="I174" s="154"/>
      <c r="J174" s="154"/>
      <c r="K174" s="154"/>
      <c r="L174" s="154"/>
      <c r="M174" s="154"/>
      <c r="N174" s="248">
        <f>BK174</f>
        <v>0</v>
      </c>
      <c r="O174" s="249"/>
      <c r="P174" s="249"/>
      <c r="Q174" s="249"/>
      <c r="R174" s="147"/>
      <c r="T174" s="148"/>
      <c r="U174" s="145"/>
      <c r="V174" s="145"/>
      <c r="W174" s="149">
        <f>SUM(W175:W177)</f>
        <v>0</v>
      </c>
      <c r="X174" s="145"/>
      <c r="Y174" s="149">
        <f>SUM(Y175:Y177)</f>
        <v>2.48</v>
      </c>
      <c r="Z174" s="145"/>
      <c r="AA174" s="150">
        <f>SUM(AA175:AA177)</f>
        <v>0</v>
      </c>
      <c r="AR174" s="151" t="s">
        <v>124</v>
      </c>
      <c r="AT174" s="152" t="s">
        <v>73</v>
      </c>
      <c r="AU174" s="152" t="s">
        <v>81</v>
      </c>
      <c r="AY174" s="151" t="s">
        <v>145</v>
      </c>
      <c r="BK174" s="153">
        <f>SUM(BK175:BK177)</f>
        <v>0</v>
      </c>
    </row>
    <row r="175" spans="2:65" s="1" customFormat="1" ht="22.5" customHeight="1">
      <c r="B175" s="125"/>
      <c r="C175" s="155" t="s">
        <v>289</v>
      </c>
      <c r="D175" s="155" t="s">
        <v>146</v>
      </c>
      <c r="E175" s="156" t="s">
        <v>290</v>
      </c>
      <c r="F175" s="234" t="s">
        <v>291</v>
      </c>
      <c r="G175" s="235"/>
      <c r="H175" s="235"/>
      <c r="I175" s="235"/>
      <c r="J175" s="157" t="s">
        <v>193</v>
      </c>
      <c r="K175" s="158">
        <v>5</v>
      </c>
      <c r="L175" s="236">
        <v>0</v>
      </c>
      <c r="M175" s="235"/>
      <c r="N175" s="237">
        <f>ROUND(L175*K175,3)</f>
        <v>0</v>
      </c>
      <c r="O175" s="235"/>
      <c r="P175" s="235"/>
      <c r="Q175" s="235"/>
      <c r="R175" s="127"/>
      <c r="T175" s="159" t="s">
        <v>18</v>
      </c>
      <c r="U175" s="39" t="s">
        <v>41</v>
      </c>
      <c r="V175" s="31"/>
      <c r="W175" s="160">
        <f>V175*K175</f>
        <v>0</v>
      </c>
      <c r="X175" s="160">
        <v>0</v>
      </c>
      <c r="Y175" s="160">
        <f>X175*K175</f>
        <v>0</v>
      </c>
      <c r="Z175" s="160">
        <v>0</v>
      </c>
      <c r="AA175" s="161">
        <f>Z175*K175</f>
        <v>0</v>
      </c>
      <c r="AR175" s="13" t="s">
        <v>205</v>
      </c>
      <c r="AT175" s="13" t="s">
        <v>146</v>
      </c>
      <c r="AU175" s="13" t="s">
        <v>124</v>
      </c>
      <c r="AY175" s="13" t="s">
        <v>145</v>
      </c>
      <c r="BE175" s="100">
        <f>IF(U175="základná",N175,0)</f>
        <v>0</v>
      </c>
      <c r="BF175" s="100">
        <f>IF(U175="znížená",N175,0)</f>
        <v>0</v>
      </c>
      <c r="BG175" s="100">
        <f>IF(U175="zákl. prenesená",N175,0)</f>
        <v>0</v>
      </c>
      <c r="BH175" s="100">
        <f>IF(U175="zníž. prenesená",N175,0)</f>
        <v>0</v>
      </c>
      <c r="BI175" s="100">
        <f>IF(U175="nulová",N175,0)</f>
        <v>0</v>
      </c>
      <c r="BJ175" s="13" t="s">
        <v>124</v>
      </c>
      <c r="BK175" s="162">
        <f>ROUND(L175*K175,3)</f>
        <v>0</v>
      </c>
      <c r="BL175" s="13" t="s">
        <v>205</v>
      </c>
      <c r="BM175" s="13" t="s">
        <v>292</v>
      </c>
    </row>
    <row r="176" spans="2:65" s="1" customFormat="1" ht="31.5" customHeight="1">
      <c r="B176" s="125"/>
      <c r="C176" s="163" t="s">
        <v>293</v>
      </c>
      <c r="D176" s="163" t="s">
        <v>233</v>
      </c>
      <c r="E176" s="164" t="s">
        <v>294</v>
      </c>
      <c r="F176" s="244" t="s">
        <v>295</v>
      </c>
      <c r="G176" s="245"/>
      <c r="H176" s="245"/>
      <c r="I176" s="245"/>
      <c r="J176" s="165" t="s">
        <v>193</v>
      </c>
      <c r="K176" s="166">
        <v>5</v>
      </c>
      <c r="L176" s="246">
        <v>0</v>
      </c>
      <c r="M176" s="245"/>
      <c r="N176" s="247">
        <f>ROUND(L176*K176,3)</f>
        <v>0</v>
      </c>
      <c r="O176" s="235"/>
      <c r="P176" s="235"/>
      <c r="Q176" s="235"/>
      <c r="R176" s="127"/>
      <c r="T176" s="159" t="s">
        <v>18</v>
      </c>
      <c r="U176" s="39" t="s">
        <v>41</v>
      </c>
      <c r="V176" s="31"/>
      <c r="W176" s="160">
        <f>V176*K176</f>
        <v>0</v>
      </c>
      <c r="X176" s="160">
        <v>0.496</v>
      </c>
      <c r="Y176" s="160">
        <f>X176*K176</f>
        <v>2.48</v>
      </c>
      <c r="Z176" s="160">
        <v>0</v>
      </c>
      <c r="AA176" s="161">
        <f>Z176*K176</f>
        <v>0</v>
      </c>
      <c r="AR176" s="13" t="s">
        <v>236</v>
      </c>
      <c r="AT176" s="13" t="s">
        <v>233</v>
      </c>
      <c r="AU176" s="13" t="s">
        <v>124</v>
      </c>
      <c r="AY176" s="13" t="s">
        <v>145</v>
      </c>
      <c r="BE176" s="100">
        <f>IF(U176="základná",N176,0)</f>
        <v>0</v>
      </c>
      <c r="BF176" s="100">
        <f>IF(U176="znížená",N176,0)</f>
        <v>0</v>
      </c>
      <c r="BG176" s="100">
        <f>IF(U176="zákl. prenesená",N176,0)</f>
        <v>0</v>
      </c>
      <c r="BH176" s="100">
        <f>IF(U176="zníž. prenesená",N176,0)</f>
        <v>0</v>
      </c>
      <c r="BI176" s="100">
        <f>IF(U176="nulová",N176,0)</f>
        <v>0</v>
      </c>
      <c r="BJ176" s="13" t="s">
        <v>124</v>
      </c>
      <c r="BK176" s="162">
        <f>ROUND(L176*K176,3)</f>
        <v>0</v>
      </c>
      <c r="BL176" s="13" t="s">
        <v>205</v>
      </c>
      <c r="BM176" s="13" t="s">
        <v>296</v>
      </c>
    </row>
    <row r="177" spans="2:65" s="1" customFormat="1" ht="31.5" customHeight="1">
      <c r="B177" s="125"/>
      <c r="C177" s="155" t="s">
        <v>297</v>
      </c>
      <c r="D177" s="155" t="s">
        <v>146</v>
      </c>
      <c r="E177" s="156" t="s">
        <v>298</v>
      </c>
      <c r="F177" s="234" t="s">
        <v>299</v>
      </c>
      <c r="G177" s="235"/>
      <c r="H177" s="235"/>
      <c r="I177" s="235"/>
      <c r="J177" s="157" t="s">
        <v>218</v>
      </c>
      <c r="K177" s="158">
        <v>2.48</v>
      </c>
      <c r="L177" s="236">
        <v>0</v>
      </c>
      <c r="M177" s="235"/>
      <c r="N177" s="237">
        <f>ROUND(L177*K177,3)</f>
        <v>0</v>
      </c>
      <c r="O177" s="235"/>
      <c r="P177" s="235"/>
      <c r="Q177" s="235"/>
      <c r="R177" s="127"/>
      <c r="T177" s="159" t="s">
        <v>18</v>
      </c>
      <c r="U177" s="39" t="s">
        <v>41</v>
      </c>
      <c r="V177" s="31"/>
      <c r="W177" s="160">
        <f>V177*K177</f>
        <v>0</v>
      </c>
      <c r="X177" s="160">
        <v>0</v>
      </c>
      <c r="Y177" s="160">
        <f>X177*K177</f>
        <v>0</v>
      </c>
      <c r="Z177" s="160">
        <v>0</v>
      </c>
      <c r="AA177" s="161">
        <f>Z177*K177</f>
        <v>0</v>
      </c>
      <c r="AR177" s="13" t="s">
        <v>205</v>
      </c>
      <c r="AT177" s="13" t="s">
        <v>146</v>
      </c>
      <c r="AU177" s="13" t="s">
        <v>124</v>
      </c>
      <c r="AY177" s="13" t="s">
        <v>145</v>
      </c>
      <c r="BE177" s="100">
        <f>IF(U177="základná",N177,0)</f>
        <v>0</v>
      </c>
      <c r="BF177" s="100">
        <f>IF(U177="znížená",N177,0)</f>
        <v>0</v>
      </c>
      <c r="BG177" s="100">
        <f>IF(U177="zákl. prenesená",N177,0)</f>
        <v>0</v>
      </c>
      <c r="BH177" s="100">
        <f>IF(U177="zníž. prenesená",N177,0)</f>
        <v>0</v>
      </c>
      <c r="BI177" s="100">
        <f>IF(U177="nulová",N177,0)</f>
        <v>0</v>
      </c>
      <c r="BJ177" s="13" t="s">
        <v>124</v>
      </c>
      <c r="BK177" s="162">
        <f>ROUND(L177*K177,3)</f>
        <v>0</v>
      </c>
      <c r="BL177" s="13" t="s">
        <v>205</v>
      </c>
      <c r="BM177" s="13" t="s">
        <v>300</v>
      </c>
    </row>
    <row r="178" spans="2:63" s="9" customFormat="1" ht="29.25" customHeight="1">
      <c r="B178" s="144"/>
      <c r="C178" s="145"/>
      <c r="D178" s="154" t="s">
        <v>112</v>
      </c>
      <c r="E178" s="154"/>
      <c r="F178" s="154"/>
      <c r="G178" s="154"/>
      <c r="H178" s="154"/>
      <c r="I178" s="154"/>
      <c r="J178" s="154"/>
      <c r="K178" s="154"/>
      <c r="L178" s="154"/>
      <c r="M178" s="154"/>
      <c r="N178" s="248">
        <f>BK178</f>
        <v>0</v>
      </c>
      <c r="O178" s="249"/>
      <c r="P178" s="249"/>
      <c r="Q178" s="249"/>
      <c r="R178" s="147"/>
      <c r="T178" s="148"/>
      <c r="U178" s="145"/>
      <c r="V178" s="145"/>
      <c r="W178" s="149">
        <f>SUM(W179:W183)</f>
        <v>0</v>
      </c>
      <c r="X178" s="145"/>
      <c r="Y178" s="149">
        <f>SUM(Y179:Y183)</f>
        <v>0.11595749999999999</v>
      </c>
      <c r="Z178" s="145"/>
      <c r="AA178" s="150">
        <f>SUM(AA179:AA183)</f>
        <v>0.14622249999999998</v>
      </c>
      <c r="AR178" s="151" t="s">
        <v>124</v>
      </c>
      <c r="AT178" s="152" t="s">
        <v>73</v>
      </c>
      <c r="AU178" s="152" t="s">
        <v>81</v>
      </c>
      <c r="AY178" s="151" t="s">
        <v>145</v>
      </c>
      <c r="BK178" s="153">
        <f>SUM(BK179:BK183)</f>
        <v>0</v>
      </c>
    </row>
    <row r="179" spans="2:65" s="1" customFormat="1" ht="44.25" customHeight="1">
      <c r="B179" s="125"/>
      <c r="C179" s="155" t="s">
        <v>301</v>
      </c>
      <c r="D179" s="155" t="s">
        <v>146</v>
      </c>
      <c r="E179" s="156" t="s">
        <v>302</v>
      </c>
      <c r="F179" s="234" t="s">
        <v>303</v>
      </c>
      <c r="G179" s="235"/>
      <c r="H179" s="235"/>
      <c r="I179" s="235"/>
      <c r="J179" s="157" t="s">
        <v>304</v>
      </c>
      <c r="K179" s="158">
        <v>41.75</v>
      </c>
      <c r="L179" s="236">
        <v>0</v>
      </c>
      <c r="M179" s="235"/>
      <c r="N179" s="237">
        <f>ROUND(L179*K179,3)</f>
        <v>0</v>
      </c>
      <c r="O179" s="235"/>
      <c r="P179" s="235"/>
      <c r="Q179" s="235"/>
      <c r="R179" s="127"/>
      <c r="T179" s="159" t="s">
        <v>18</v>
      </c>
      <c r="U179" s="39" t="s">
        <v>41</v>
      </c>
      <c r="V179" s="31"/>
      <c r="W179" s="160">
        <f>V179*K179</f>
        <v>0</v>
      </c>
      <c r="X179" s="160">
        <v>0</v>
      </c>
      <c r="Y179" s="160">
        <f>X179*K179</f>
        <v>0</v>
      </c>
      <c r="Z179" s="160">
        <v>0.00347</v>
      </c>
      <c r="AA179" s="161">
        <f>Z179*K179</f>
        <v>0.1448725</v>
      </c>
      <c r="AR179" s="13" t="s">
        <v>205</v>
      </c>
      <c r="AT179" s="13" t="s">
        <v>146</v>
      </c>
      <c r="AU179" s="13" t="s">
        <v>124</v>
      </c>
      <c r="AY179" s="13" t="s">
        <v>145</v>
      </c>
      <c r="BE179" s="100">
        <f>IF(U179="základná",N179,0)</f>
        <v>0</v>
      </c>
      <c r="BF179" s="100">
        <f>IF(U179="znížená",N179,0)</f>
        <v>0</v>
      </c>
      <c r="BG179" s="100">
        <f>IF(U179="zákl. prenesená",N179,0)</f>
        <v>0</v>
      </c>
      <c r="BH179" s="100">
        <f>IF(U179="zníž. prenesená",N179,0)</f>
        <v>0</v>
      </c>
      <c r="BI179" s="100">
        <f>IF(U179="nulová",N179,0)</f>
        <v>0</v>
      </c>
      <c r="BJ179" s="13" t="s">
        <v>124</v>
      </c>
      <c r="BK179" s="162">
        <f>ROUND(L179*K179,3)</f>
        <v>0</v>
      </c>
      <c r="BL179" s="13" t="s">
        <v>205</v>
      </c>
      <c r="BM179" s="13" t="s">
        <v>305</v>
      </c>
    </row>
    <row r="180" spans="2:65" s="1" customFormat="1" ht="31.5" customHeight="1">
      <c r="B180" s="125"/>
      <c r="C180" s="155" t="s">
        <v>306</v>
      </c>
      <c r="D180" s="155" t="s">
        <v>146</v>
      </c>
      <c r="E180" s="156" t="s">
        <v>307</v>
      </c>
      <c r="F180" s="234" t="s">
        <v>308</v>
      </c>
      <c r="G180" s="235"/>
      <c r="H180" s="235"/>
      <c r="I180" s="235"/>
      <c r="J180" s="157" t="s">
        <v>193</v>
      </c>
      <c r="K180" s="158">
        <v>15</v>
      </c>
      <c r="L180" s="236">
        <v>0</v>
      </c>
      <c r="M180" s="235"/>
      <c r="N180" s="237">
        <f>ROUND(L180*K180,3)</f>
        <v>0</v>
      </c>
      <c r="O180" s="235"/>
      <c r="P180" s="235"/>
      <c r="Q180" s="235"/>
      <c r="R180" s="127"/>
      <c r="T180" s="159" t="s">
        <v>18</v>
      </c>
      <c r="U180" s="39" t="s">
        <v>41</v>
      </c>
      <c r="V180" s="31"/>
      <c r="W180" s="160">
        <f>V180*K180</f>
        <v>0</v>
      </c>
      <c r="X180" s="160">
        <v>0</v>
      </c>
      <c r="Y180" s="160">
        <f>X180*K180</f>
        <v>0</v>
      </c>
      <c r="Z180" s="160">
        <v>9E-05</v>
      </c>
      <c r="AA180" s="161">
        <f>Z180*K180</f>
        <v>0.00135</v>
      </c>
      <c r="AR180" s="13" t="s">
        <v>205</v>
      </c>
      <c r="AT180" s="13" t="s">
        <v>146</v>
      </c>
      <c r="AU180" s="13" t="s">
        <v>124</v>
      </c>
      <c r="AY180" s="13" t="s">
        <v>145</v>
      </c>
      <c r="BE180" s="100">
        <f>IF(U180="základná",N180,0)</f>
        <v>0</v>
      </c>
      <c r="BF180" s="100">
        <f>IF(U180="znížená",N180,0)</f>
        <v>0</v>
      </c>
      <c r="BG180" s="100">
        <f>IF(U180="zákl. prenesená",N180,0)</f>
        <v>0</v>
      </c>
      <c r="BH180" s="100">
        <f>IF(U180="zníž. prenesená",N180,0)</f>
        <v>0</v>
      </c>
      <c r="BI180" s="100">
        <f>IF(U180="nulová",N180,0)</f>
        <v>0</v>
      </c>
      <c r="BJ180" s="13" t="s">
        <v>124</v>
      </c>
      <c r="BK180" s="162">
        <f>ROUND(L180*K180,3)</f>
        <v>0</v>
      </c>
      <c r="BL180" s="13" t="s">
        <v>205</v>
      </c>
      <c r="BM180" s="13" t="s">
        <v>309</v>
      </c>
    </row>
    <row r="181" spans="2:65" s="1" customFormat="1" ht="31.5" customHeight="1">
      <c r="B181" s="125"/>
      <c r="C181" s="155" t="s">
        <v>310</v>
      </c>
      <c r="D181" s="155" t="s">
        <v>146</v>
      </c>
      <c r="E181" s="156" t="s">
        <v>311</v>
      </c>
      <c r="F181" s="234" t="s">
        <v>312</v>
      </c>
      <c r="G181" s="235"/>
      <c r="H181" s="235"/>
      <c r="I181" s="235"/>
      <c r="J181" s="157" t="s">
        <v>304</v>
      </c>
      <c r="K181" s="158">
        <v>41.75</v>
      </c>
      <c r="L181" s="236">
        <v>0</v>
      </c>
      <c r="M181" s="235"/>
      <c r="N181" s="237">
        <f>ROUND(L181*K181,3)</f>
        <v>0</v>
      </c>
      <c r="O181" s="235"/>
      <c r="P181" s="235"/>
      <c r="Q181" s="235"/>
      <c r="R181" s="127"/>
      <c r="T181" s="159" t="s">
        <v>18</v>
      </c>
      <c r="U181" s="39" t="s">
        <v>41</v>
      </c>
      <c r="V181" s="31"/>
      <c r="W181" s="160">
        <f>V181*K181</f>
        <v>0</v>
      </c>
      <c r="X181" s="160">
        <v>0.00183</v>
      </c>
      <c r="Y181" s="160">
        <f>X181*K181</f>
        <v>0.0764025</v>
      </c>
      <c r="Z181" s="160">
        <v>0</v>
      </c>
      <c r="AA181" s="161">
        <f>Z181*K181</f>
        <v>0</v>
      </c>
      <c r="AR181" s="13" t="s">
        <v>205</v>
      </c>
      <c r="AT181" s="13" t="s">
        <v>146</v>
      </c>
      <c r="AU181" s="13" t="s">
        <v>124</v>
      </c>
      <c r="AY181" s="13" t="s">
        <v>145</v>
      </c>
      <c r="BE181" s="100">
        <f>IF(U181="základná",N181,0)</f>
        <v>0</v>
      </c>
      <c r="BF181" s="100">
        <f>IF(U181="znížená",N181,0)</f>
        <v>0</v>
      </c>
      <c r="BG181" s="100">
        <f>IF(U181="zákl. prenesená",N181,0)</f>
        <v>0</v>
      </c>
      <c r="BH181" s="100">
        <f>IF(U181="zníž. prenesená",N181,0)</f>
        <v>0</v>
      </c>
      <c r="BI181" s="100">
        <f>IF(U181="nulová",N181,0)</f>
        <v>0</v>
      </c>
      <c r="BJ181" s="13" t="s">
        <v>124</v>
      </c>
      <c r="BK181" s="162">
        <f>ROUND(L181*K181,3)</f>
        <v>0</v>
      </c>
      <c r="BL181" s="13" t="s">
        <v>205</v>
      </c>
      <c r="BM181" s="13" t="s">
        <v>313</v>
      </c>
    </row>
    <row r="182" spans="2:65" s="1" customFormat="1" ht="31.5" customHeight="1">
      <c r="B182" s="125"/>
      <c r="C182" s="155" t="s">
        <v>314</v>
      </c>
      <c r="D182" s="155" t="s">
        <v>146</v>
      </c>
      <c r="E182" s="156" t="s">
        <v>315</v>
      </c>
      <c r="F182" s="234" t="s">
        <v>316</v>
      </c>
      <c r="G182" s="235"/>
      <c r="H182" s="235"/>
      <c r="I182" s="235"/>
      <c r="J182" s="157" t="s">
        <v>304</v>
      </c>
      <c r="K182" s="158">
        <v>13.5</v>
      </c>
      <c r="L182" s="236">
        <v>0</v>
      </c>
      <c r="M182" s="235"/>
      <c r="N182" s="237">
        <f>ROUND(L182*K182,3)</f>
        <v>0</v>
      </c>
      <c r="O182" s="235"/>
      <c r="P182" s="235"/>
      <c r="Q182" s="235"/>
      <c r="R182" s="127"/>
      <c r="T182" s="159" t="s">
        <v>18</v>
      </c>
      <c r="U182" s="39" t="s">
        <v>41</v>
      </c>
      <c r="V182" s="31"/>
      <c r="W182" s="160">
        <f>V182*K182</f>
        <v>0</v>
      </c>
      <c r="X182" s="160">
        <v>0.00293</v>
      </c>
      <c r="Y182" s="160">
        <f>X182*K182</f>
        <v>0.039555</v>
      </c>
      <c r="Z182" s="160">
        <v>0</v>
      </c>
      <c r="AA182" s="161">
        <f>Z182*K182</f>
        <v>0</v>
      </c>
      <c r="AR182" s="13" t="s">
        <v>205</v>
      </c>
      <c r="AT182" s="13" t="s">
        <v>146</v>
      </c>
      <c r="AU182" s="13" t="s">
        <v>124</v>
      </c>
      <c r="AY182" s="13" t="s">
        <v>145</v>
      </c>
      <c r="BE182" s="100">
        <f>IF(U182="základná",N182,0)</f>
        <v>0</v>
      </c>
      <c r="BF182" s="100">
        <f>IF(U182="znížená",N182,0)</f>
        <v>0</v>
      </c>
      <c r="BG182" s="100">
        <f>IF(U182="zákl. prenesená",N182,0)</f>
        <v>0</v>
      </c>
      <c r="BH182" s="100">
        <f>IF(U182="zníž. prenesená",N182,0)</f>
        <v>0</v>
      </c>
      <c r="BI182" s="100">
        <f>IF(U182="nulová",N182,0)</f>
        <v>0</v>
      </c>
      <c r="BJ182" s="13" t="s">
        <v>124</v>
      </c>
      <c r="BK182" s="162">
        <f>ROUND(L182*K182,3)</f>
        <v>0</v>
      </c>
      <c r="BL182" s="13" t="s">
        <v>205</v>
      </c>
      <c r="BM182" s="13" t="s">
        <v>317</v>
      </c>
    </row>
    <row r="183" spans="2:65" s="1" customFormat="1" ht="31.5" customHeight="1">
      <c r="B183" s="125"/>
      <c r="C183" s="155" t="s">
        <v>318</v>
      </c>
      <c r="D183" s="155" t="s">
        <v>146</v>
      </c>
      <c r="E183" s="156" t="s">
        <v>319</v>
      </c>
      <c r="F183" s="234" t="s">
        <v>320</v>
      </c>
      <c r="G183" s="235"/>
      <c r="H183" s="235"/>
      <c r="I183" s="235"/>
      <c r="J183" s="157" t="s">
        <v>218</v>
      </c>
      <c r="K183" s="158">
        <v>0.116</v>
      </c>
      <c r="L183" s="236">
        <v>0</v>
      </c>
      <c r="M183" s="235"/>
      <c r="N183" s="237">
        <f>ROUND(L183*K183,3)</f>
        <v>0</v>
      </c>
      <c r="O183" s="235"/>
      <c r="P183" s="235"/>
      <c r="Q183" s="235"/>
      <c r="R183" s="127"/>
      <c r="T183" s="159" t="s">
        <v>18</v>
      </c>
      <c r="U183" s="39" t="s">
        <v>41</v>
      </c>
      <c r="V183" s="31"/>
      <c r="W183" s="160">
        <f>V183*K183</f>
        <v>0</v>
      </c>
      <c r="X183" s="160">
        <v>0</v>
      </c>
      <c r="Y183" s="160">
        <f>X183*K183</f>
        <v>0</v>
      </c>
      <c r="Z183" s="160">
        <v>0</v>
      </c>
      <c r="AA183" s="161">
        <f>Z183*K183</f>
        <v>0</v>
      </c>
      <c r="AR183" s="13" t="s">
        <v>205</v>
      </c>
      <c r="AT183" s="13" t="s">
        <v>146</v>
      </c>
      <c r="AU183" s="13" t="s">
        <v>124</v>
      </c>
      <c r="AY183" s="13" t="s">
        <v>145</v>
      </c>
      <c r="BE183" s="100">
        <f>IF(U183="základná",N183,0)</f>
        <v>0</v>
      </c>
      <c r="BF183" s="100">
        <f>IF(U183="znížená",N183,0)</f>
        <v>0</v>
      </c>
      <c r="BG183" s="100">
        <f>IF(U183="zákl. prenesená",N183,0)</f>
        <v>0</v>
      </c>
      <c r="BH183" s="100">
        <f>IF(U183="zníž. prenesená",N183,0)</f>
        <v>0</v>
      </c>
      <c r="BI183" s="100">
        <f>IF(U183="nulová",N183,0)</f>
        <v>0</v>
      </c>
      <c r="BJ183" s="13" t="s">
        <v>124</v>
      </c>
      <c r="BK183" s="162">
        <f>ROUND(L183*K183,3)</f>
        <v>0</v>
      </c>
      <c r="BL183" s="13" t="s">
        <v>205</v>
      </c>
      <c r="BM183" s="13" t="s">
        <v>321</v>
      </c>
    </row>
    <row r="184" spans="2:63" s="9" customFormat="1" ht="29.25" customHeight="1">
      <c r="B184" s="144"/>
      <c r="C184" s="145"/>
      <c r="D184" s="154" t="s">
        <v>113</v>
      </c>
      <c r="E184" s="154"/>
      <c r="F184" s="154"/>
      <c r="G184" s="154"/>
      <c r="H184" s="154"/>
      <c r="I184" s="154"/>
      <c r="J184" s="154"/>
      <c r="K184" s="154"/>
      <c r="L184" s="154"/>
      <c r="M184" s="154"/>
      <c r="N184" s="248">
        <f>BK184</f>
        <v>0</v>
      </c>
      <c r="O184" s="249"/>
      <c r="P184" s="249"/>
      <c r="Q184" s="249"/>
      <c r="R184" s="147"/>
      <c r="T184" s="148"/>
      <c r="U184" s="145"/>
      <c r="V184" s="145"/>
      <c r="W184" s="149">
        <f>SUM(W185:W219)</f>
        <v>0</v>
      </c>
      <c r="X184" s="145"/>
      <c r="Y184" s="149">
        <f>SUM(Y185:Y219)</f>
        <v>1.2025461199999998</v>
      </c>
      <c r="Z184" s="145"/>
      <c r="AA184" s="150">
        <f>SUM(AA185:AA219)</f>
        <v>0</v>
      </c>
      <c r="AR184" s="151" t="s">
        <v>124</v>
      </c>
      <c r="AT184" s="152" t="s">
        <v>73</v>
      </c>
      <c r="AU184" s="152" t="s">
        <v>81</v>
      </c>
      <c r="AY184" s="151" t="s">
        <v>145</v>
      </c>
      <c r="BK184" s="153">
        <f>SUM(BK185:BK219)</f>
        <v>0</v>
      </c>
    </row>
    <row r="185" spans="2:65" s="1" customFormat="1" ht="31.5" customHeight="1">
      <c r="B185" s="125"/>
      <c r="C185" s="155" t="s">
        <v>322</v>
      </c>
      <c r="D185" s="155" t="s">
        <v>146</v>
      </c>
      <c r="E185" s="156" t="s">
        <v>323</v>
      </c>
      <c r="F185" s="234" t="s">
        <v>324</v>
      </c>
      <c r="G185" s="235"/>
      <c r="H185" s="235"/>
      <c r="I185" s="235"/>
      <c r="J185" s="157" t="s">
        <v>193</v>
      </c>
      <c r="K185" s="158">
        <v>3</v>
      </c>
      <c r="L185" s="236">
        <v>0</v>
      </c>
      <c r="M185" s="235"/>
      <c r="N185" s="237">
        <f aca="true" t="shared" si="35" ref="N185:N219">ROUND(L185*K185,3)</f>
        <v>0</v>
      </c>
      <c r="O185" s="235"/>
      <c r="P185" s="235"/>
      <c r="Q185" s="235"/>
      <c r="R185" s="127"/>
      <c r="T185" s="159" t="s">
        <v>18</v>
      </c>
      <c r="U185" s="39" t="s">
        <v>41</v>
      </c>
      <c r="V185" s="31"/>
      <c r="W185" s="160">
        <f aca="true" t="shared" si="36" ref="W185:W219">V185*K185</f>
        <v>0</v>
      </c>
      <c r="X185" s="160">
        <v>0.00026</v>
      </c>
      <c r="Y185" s="160">
        <f aca="true" t="shared" si="37" ref="Y185:Y219">X185*K185</f>
        <v>0.0007799999999999999</v>
      </c>
      <c r="Z185" s="160">
        <v>0</v>
      </c>
      <c r="AA185" s="161">
        <f aca="true" t="shared" si="38" ref="AA185:AA219">Z185*K185</f>
        <v>0</v>
      </c>
      <c r="AR185" s="13" t="s">
        <v>205</v>
      </c>
      <c r="AT185" s="13" t="s">
        <v>146</v>
      </c>
      <c r="AU185" s="13" t="s">
        <v>124</v>
      </c>
      <c r="AY185" s="13" t="s">
        <v>145</v>
      </c>
      <c r="BE185" s="100">
        <f aca="true" t="shared" si="39" ref="BE185:BE219">IF(U185="základná",N185,0)</f>
        <v>0</v>
      </c>
      <c r="BF185" s="100">
        <f aca="true" t="shared" si="40" ref="BF185:BF219">IF(U185="znížená",N185,0)</f>
        <v>0</v>
      </c>
      <c r="BG185" s="100">
        <f aca="true" t="shared" si="41" ref="BG185:BG219">IF(U185="zákl. prenesená",N185,0)</f>
        <v>0</v>
      </c>
      <c r="BH185" s="100">
        <f aca="true" t="shared" si="42" ref="BH185:BH219">IF(U185="zníž. prenesená",N185,0)</f>
        <v>0</v>
      </c>
      <c r="BI185" s="100">
        <f aca="true" t="shared" si="43" ref="BI185:BI219">IF(U185="nulová",N185,0)</f>
        <v>0</v>
      </c>
      <c r="BJ185" s="13" t="s">
        <v>124</v>
      </c>
      <c r="BK185" s="162">
        <f aca="true" t="shared" si="44" ref="BK185:BK219">ROUND(L185*K185,3)</f>
        <v>0</v>
      </c>
      <c r="BL185" s="13" t="s">
        <v>205</v>
      </c>
      <c r="BM185" s="13" t="s">
        <v>325</v>
      </c>
    </row>
    <row r="186" spans="2:65" s="1" customFormat="1" ht="31.5" customHeight="1">
      <c r="B186" s="125"/>
      <c r="C186" s="163" t="s">
        <v>326</v>
      </c>
      <c r="D186" s="163" t="s">
        <v>233</v>
      </c>
      <c r="E186" s="164" t="s">
        <v>327</v>
      </c>
      <c r="F186" s="244" t="s">
        <v>328</v>
      </c>
      <c r="G186" s="245"/>
      <c r="H186" s="245"/>
      <c r="I186" s="245"/>
      <c r="J186" s="165" t="s">
        <v>193</v>
      </c>
      <c r="K186" s="166">
        <v>3</v>
      </c>
      <c r="L186" s="246">
        <v>0</v>
      </c>
      <c r="M186" s="245"/>
      <c r="N186" s="247">
        <f t="shared" si="35"/>
        <v>0</v>
      </c>
      <c r="O186" s="235"/>
      <c r="P186" s="235"/>
      <c r="Q186" s="235"/>
      <c r="R186" s="127"/>
      <c r="T186" s="159" t="s">
        <v>18</v>
      </c>
      <c r="U186" s="39" t="s">
        <v>41</v>
      </c>
      <c r="V186" s="31"/>
      <c r="W186" s="160">
        <f t="shared" si="36"/>
        <v>0</v>
      </c>
      <c r="X186" s="160">
        <v>0.01501</v>
      </c>
      <c r="Y186" s="160">
        <f t="shared" si="37"/>
        <v>0.04503</v>
      </c>
      <c r="Z186" s="160">
        <v>0</v>
      </c>
      <c r="AA186" s="161">
        <f t="shared" si="38"/>
        <v>0</v>
      </c>
      <c r="AR186" s="13" t="s">
        <v>236</v>
      </c>
      <c r="AT186" s="13" t="s">
        <v>233</v>
      </c>
      <c r="AU186" s="13" t="s">
        <v>124</v>
      </c>
      <c r="AY186" s="13" t="s">
        <v>145</v>
      </c>
      <c r="BE186" s="100">
        <f t="shared" si="39"/>
        <v>0</v>
      </c>
      <c r="BF186" s="100">
        <f t="shared" si="40"/>
        <v>0</v>
      </c>
      <c r="BG186" s="100">
        <f t="shared" si="41"/>
        <v>0</v>
      </c>
      <c r="BH186" s="100">
        <f t="shared" si="42"/>
        <v>0</v>
      </c>
      <c r="BI186" s="100">
        <f t="shared" si="43"/>
        <v>0</v>
      </c>
      <c r="BJ186" s="13" t="s">
        <v>124</v>
      </c>
      <c r="BK186" s="162">
        <f t="shared" si="44"/>
        <v>0</v>
      </c>
      <c r="BL186" s="13" t="s">
        <v>205</v>
      </c>
      <c r="BM186" s="13" t="s">
        <v>329</v>
      </c>
    </row>
    <row r="187" spans="2:65" s="1" customFormat="1" ht="31.5" customHeight="1">
      <c r="B187" s="125"/>
      <c r="C187" s="155" t="s">
        <v>330</v>
      </c>
      <c r="D187" s="155" t="s">
        <v>146</v>
      </c>
      <c r="E187" s="156" t="s">
        <v>331</v>
      </c>
      <c r="F187" s="234" t="s">
        <v>332</v>
      </c>
      <c r="G187" s="235"/>
      <c r="H187" s="235"/>
      <c r="I187" s="235"/>
      <c r="J187" s="157" t="s">
        <v>193</v>
      </c>
      <c r="K187" s="158">
        <v>6</v>
      </c>
      <c r="L187" s="236">
        <v>0</v>
      </c>
      <c r="M187" s="235"/>
      <c r="N187" s="237">
        <f t="shared" si="35"/>
        <v>0</v>
      </c>
      <c r="O187" s="235"/>
      <c r="P187" s="235"/>
      <c r="Q187" s="235"/>
      <c r="R187" s="127"/>
      <c r="T187" s="159" t="s">
        <v>18</v>
      </c>
      <c r="U187" s="39" t="s">
        <v>41</v>
      </c>
      <c r="V187" s="31"/>
      <c r="W187" s="160">
        <f t="shared" si="36"/>
        <v>0</v>
      </c>
      <c r="X187" s="160">
        <v>0.0003</v>
      </c>
      <c r="Y187" s="160">
        <f t="shared" si="37"/>
        <v>0.0018</v>
      </c>
      <c r="Z187" s="160">
        <v>0</v>
      </c>
      <c r="AA187" s="161">
        <f t="shared" si="38"/>
        <v>0</v>
      </c>
      <c r="AR187" s="13" t="s">
        <v>205</v>
      </c>
      <c r="AT187" s="13" t="s">
        <v>146</v>
      </c>
      <c r="AU187" s="13" t="s">
        <v>124</v>
      </c>
      <c r="AY187" s="13" t="s">
        <v>145</v>
      </c>
      <c r="BE187" s="100">
        <f t="shared" si="39"/>
        <v>0</v>
      </c>
      <c r="BF187" s="100">
        <f t="shared" si="40"/>
        <v>0</v>
      </c>
      <c r="BG187" s="100">
        <f t="shared" si="41"/>
        <v>0</v>
      </c>
      <c r="BH187" s="100">
        <f t="shared" si="42"/>
        <v>0</v>
      </c>
      <c r="BI187" s="100">
        <f t="shared" si="43"/>
        <v>0</v>
      </c>
      <c r="BJ187" s="13" t="s">
        <v>124</v>
      </c>
      <c r="BK187" s="162">
        <f t="shared" si="44"/>
        <v>0</v>
      </c>
      <c r="BL187" s="13" t="s">
        <v>205</v>
      </c>
      <c r="BM187" s="13" t="s">
        <v>333</v>
      </c>
    </row>
    <row r="188" spans="2:65" s="1" customFormat="1" ht="31.5" customHeight="1">
      <c r="B188" s="125"/>
      <c r="C188" s="163" t="s">
        <v>334</v>
      </c>
      <c r="D188" s="163" t="s">
        <v>233</v>
      </c>
      <c r="E188" s="164" t="s">
        <v>335</v>
      </c>
      <c r="F188" s="244" t="s">
        <v>336</v>
      </c>
      <c r="G188" s="245"/>
      <c r="H188" s="245"/>
      <c r="I188" s="245"/>
      <c r="J188" s="165" t="s">
        <v>193</v>
      </c>
      <c r="K188" s="166">
        <v>6</v>
      </c>
      <c r="L188" s="246">
        <v>0</v>
      </c>
      <c r="M188" s="245"/>
      <c r="N188" s="247">
        <f t="shared" si="35"/>
        <v>0</v>
      </c>
      <c r="O188" s="235"/>
      <c r="P188" s="235"/>
      <c r="Q188" s="235"/>
      <c r="R188" s="127"/>
      <c r="T188" s="159" t="s">
        <v>18</v>
      </c>
      <c r="U188" s="39" t="s">
        <v>41</v>
      </c>
      <c r="V188" s="31"/>
      <c r="W188" s="160">
        <f t="shared" si="36"/>
        <v>0</v>
      </c>
      <c r="X188" s="160">
        <v>0.01501</v>
      </c>
      <c r="Y188" s="160">
        <f t="shared" si="37"/>
        <v>0.09006</v>
      </c>
      <c r="Z188" s="160">
        <v>0</v>
      </c>
      <c r="AA188" s="161">
        <f t="shared" si="38"/>
        <v>0</v>
      </c>
      <c r="AR188" s="13" t="s">
        <v>236</v>
      </c>
      <c r="AT188" s="13" t="s">
        <v>233</v>
      </c>
      <c r="AU188" s="13" t="s">
        <v>124</v>
      </c>
      <c r="AY188" s="13" t="s">
        <v>145</v>
      </c>
      <c r="BE188" s="100">
        <f t="shared" si="39"/>
        <v>0</v>
      </c>
      <c r="BF188" s="100">
        <f t="shared" si="40"/>
        <v>0</v>
      </c>
      <c r="BG188" s="100">
        <f t="shared" si="41"/>
        <v>0</v>
      </c>
      <c r="BH188" s="100">
        <f t="shared" si="42"/>
        <v>0</v>
      </c>
      <c r="BI188" s="100">
        <f t="shared" si="43"/>
        <v>0</v>
      </c>
      <c r="BJ188" s="13" t="s">
        <v>124</v>
      </c>
      <c r="BK188" s="162">
        <f t="shared" si="44"/>
        <v>0</v>
      </c>
      <c r="BL188" s="13" t="s">
        <v>205</v>
      </c>
      <c r="BM188" s="13" t="s">
        <v>337</v>
      </c>
    </row>
    <row r="189" spans="2:65" s="1" customFormat="1" ht="31.5" customHeight="1">
      <c r="B189" s="125"/>
      <c r="C189" s="155" t="s">
        <v>338</v>
      </c>
      <c r="D189" s="155" t="s">
        <v>146</v>
      </c>
      <c r="E189" s="156" t="s">
        <v>339</v>
      </c>
      <c r="F189" s="234" t="s">
        <v>340</v>
      </c>
      <c r="G189" s="235"/>
      <c r="H189" s="235"/>
      <c r="I189" s="235"/>
      <c r="J189" s="157" t="s">
        <v>193</v>
      </c>
      <c r="K189" s="158">
        <v>4</v>
      </c>
      <c r="L189" s="236">
        <v>0</v>
      </c>
      <c r="M189" s="235"/>
      <c r="N189" s="237">
        <f t="shared" si="35"/>
        <v>0</v>
      </c>
      <c r="O189" s="235"/>
      <c r="P189" s="235"/>
      <c r="Q189" s="235"/>
      <c r="R189" s="127"/>
      <c r="T189" s="159" t="s">
        <v>18</v>
      </c>
      <c r="U189" s="39" t="s">
        <v>41</v>
      </c>
      <c r="V189" s="31"/>
      <c r="W189" s="160">
        <f t="shared" si="36"/>
        <v>0</v>
      </c>
      <c r="X189" s="160">
        <v>0.0004</v>
      </c>
      <c r="Y189" s="160">
        <f t="shared" si="37"/>
        <v>0.0016</v>
      </c>
      <c r="Z189" s="160">
        <v>0</v>
      </c>
      <c r="AA189" s="161">
        <f t="shared" si="38"/>
        <v>0</v>
      </c>
      <c r="AR189" s="13" t="s">
        <v>205</v>
      </c>
      <c r="AT189" s="13" t="s">
        <v>146</v>
      </c>
      <c r="AU189" s="13" t="s">
        <v>124</v>
      </c>
      <c r="AY189" s="13" t="s">
        <v>145</v>
      </c>
      <c r="BE189" s="100">
        <f t="shared" si="39"/>
        <v>0</v>
      </c>
      <c r="BF189" s="100">
        <f t="shared" si="40"/>
        <v>0</v>
      </c>
      <c r="BG189" s="100">
        <f t="shared" si="41"/>
        <v>0</v>
      </c>
      <c r="BH189" s="100">
        <f t="shared" si="42"/>
        <v>0</v>
      </c>
      <c r="BI189" s="100">
        <f t="shared" si="43"/>
        <v>0</v>
      </c>
      <c r="BJ189" s="13" t="s">
        <v>124</v>
      </c>
      <c r="BK189" s="162">
        <f t="shared" si="44"/>
        <v>0</v>
      </c>
      <c r="BL189" s="13" t="s">
        <v>205</v>
      </c>
      <c r="BM189" s="13" t="s">
        <v>341</v>
      </c>
    </row>
    <row r="190" spans="2:65" s="1" customFormat="1" ht="31.5" customHeight="1">
      <c r="B190" s="125"/>
      <c r="C190" s="163" t="s">
        <v>342</v>
      </c>
      <c r="D190" s="163" t="s">
        <v>233</v>
      </c>
      <c r="E190" s="164" t="s">
        <v>343</v>
      </c>
      <c r="F190" s="244" t="s">
        <v>344</v>
      </c>
      <c r="G190" s="245"/>
      <c r="H190" s="245"/>
      <c r="I190" s="245"/>
      <c r="J190" s="165" t="s">
        <v>193</v>
      </c>
      <c r="K190" s="166">
        <v>4</v>
      </c>
      <c r="L190" s="246">
        <v>0</v>
      </c>
      <c r="M190" s="245"/>
      <c r="N190" s="247">
        <f t="shared" si="35"/>
        <v>0</v>
      </c>
      <c r="O190" s="235"/>
      <c r="P190" s="235"/>
      <c r="Q190" s="235"/>
      <c r="R190" s="127"/>
      <c r="T190" s="159" t="s">
        <v>18</v>
      </c>
      <c r="U190" s="39" t="s">
        <v>41</v>
      </c>
      <c r="V190" s="31"/>
      <c r="W190" s="160">
        <f t="shared" si="36"/>
        <v>0</v>
      </c>
      <c r="X190" s="160">
        <v>0.0129</v>
      </c>
      <c r="Y190" s="160">
        <f t="shared" si="37"/>
        <v>0.0516</v>
      </c>
      <c r="Z190" s="160">
        <v>0</v>
      </c>
      <c r="AA190" s="161">
        <f t="shared" si="38"/>
        <v>0</v>
      </c>
      <c r="AR190" s="13" t="s">
        <v>236</v>
      </c>
      <c r="AT190" s="13" t="s">
        <v>233</v>
      </c>
      <c r="AU190" s="13" t="s">
        <v>124</v>
      </c>
      <c r="AY190" s="13" t="s">
        <v>145</v>
      </c>
      <c r="BE190" s="100">
        <f t="shared" si="39"/>
        <v>0</v>
      </c>
      <c r="BF190" s="100">
        <f t="shared" si="40"/>
        <v>0</v>
      </c>
      <c r="BG190" s="100">
        <f t="shared" si="41"/>
        <v>0</v>
      </c>
      <c r="BH190" s="100">
        <f t="shared" si="42"/>
        <v>0</v>
      </c>
      <c r="BI190" s="100">
        <f t="shared" si="43"/>
        <v>0</v>
      </c>
      <c r="BJ190" s="13" t="s">
        <v>124</v>
      </c>
      <c r="BK190" s="162">
        <f t="shared" si="44"/>
        <v>0</v>
      </c>
      <c r="BL190" s="13" t="s">
        <v>205</v>
      </c>
      <c r="BM190" s="13" t="s">
        <v>345</v>
      </c>
    </row>
    <row r="191" spans="2:65" s="1" customFormat="1" ht="44.25" customHeight="1">
      <c r="B191" s="125"/>
      <c r="C191" s="155" t="s">
        <v>346</v>
      </c>
      <c r="D191" s="155" t="s">
        <v>146</v>
      </c>
      <c r="E191" s="156" t="s">
        <v>347</v>
      </c>
      <c r="F191" s="234" t="s">
        <v>348</v>
      </c>
      <c r="G191" s="235"/>
      <c r="H191" s="235"/>
      <c r="I191" s="235"/>
      <c r="J191" s="157" t="s">
        <v>193</v>
      </c>
      <c r="K191" s="158">
        <v>11.25</v>
      </c>
      <c r="L191" s="236">
        <v>0</v>
      </c>
      <c r="M191" s="235"/>
      <c r="N191" s="237">
        <f t="shared" si="35"/>
        <v>0</v>
      </c>
      <c r="O191" s="235"/>
      <c r="P191" s="235"/>
      <c r="Q191" s="235"/>
      <c r="R191" s="127"/>
      <c r="T191" s="159" t="s">
        <v>18</v>
      </c>
      <c r="U191" s="39" t="s">
        <v>41</v>
      </c>
      <c r="V191" s="31"/>
      <c r="W191" s="160">
        <f t="shared" si="36"/>
        <v>0</v>
      </c>
      <c r="X191" s="160">
        <v>0.00052</v>
      </c>
      <c r="Y191" s="160">
        <f t="shared" si="37"/>
        <v>0.005849999999999999</v>
      </c>
      <c r="Z191" s="160">
        <v>0</v>
      </c>
      <c r="AA191" s="161">
        <f t="shared" si="38"/>
        <v>0</v>
      </c>
      <c r="AR191" s="13" t="s">
        <v>205</v>
      </c>
      <c r="AT191" s="13" t="s">
        <v>146</v>
      </c>
      <c r="AU191" s="13" t="s">
        <v>124</v>
      </c>
      <c r="AY191" s="13" t="s">
        <v>145</v>
      </c>
      <c r="BE191" s="100">
        <f t="shared" si="39"/>
        <v>0</v>
      </c>
      <c r="BF191" s="100">
        <f t="shared" si="40"/>
        <v>0</v>
      </c>
      <c r="BG191" s="100">
        <f t="shared" si="41"/>
        <v>0</v>
      </c>
      <c r="BH191" s="100">
        <f t="shared" si="42"/>
        <v>0</v>
      </c>
      <c r="BI191" s="100">
        <f t="shared" si="43"/>
        <v>0</v>
      </c>
      <c r="BJ191" s="13" t="s">
        <v>124</v>
      </c>
      <c r="BK191" s="162">
        <f t="shared" si="44"/>
        <v>0</v>
      </c>
      <c r="BL191" s="13" t="s">
        <v>205</v>
      </c>
      <c r="BM191" s="13" t="s">
        <v>349</v>
      </c>
    </row>
    <row r="192" spans="2:65" s="1" customFormat="1" ht="22.5" customHeight="1">
      <c r="B192" s="125"/>
      <c r="C192" s="163" t="s">
        <v>350</v>
      </c>
      <c r="D192" s="163" t="s">
        <v>233</v>
      </c>
      <c r="E192" s="164" t="s">
        <v>351</v>
      </c>
      <c r="F192" s="244" t="s">
        <v>352</v>
      </c>
      <c r="G192" s="245"/>
      <c r="H192" s="245"/>
      <c r="I192" s="245"/>
      <c r="J192" s="165" t="s">
        <v>193</v>
      </c>
      <c r="K192" s="166">
        <v>6</v>
      </c>
      <c r="L192" s="246">
        <v>0</v>
      </c>
      <c r="M192" s="245"/>
      <c r="N192" s="247">
        <f t="shared" si="35"/>
        <v>0</v>
      </c>
      <c r="O192" s="235"/>
      <c r="P192" s="235"/>
      <c r="Q192" s="235"/>
      <c r="R192" s="127"/>
      <c r="T192" s="159" t="s">
        <v>18</v>
      </c>
      <c r="U192" s="39" t="s">
        <v>41</v>
      </c>
      <c r="V192" s="31"/>
      <c r="W192" s="160">
        <f t="shared" si="36"/>
        <v>0</v>
      </c>
      <c r="X192" s="160">
        <v>0.0129</v>
      </c>
      <c r="Y192" s="160">
        <f t="shared" si="37"/>
        <v>0.0774</v>
      </c>
      <c r="Z192" s="160">
        <v>0</v>
      </c>
      <c r="AA192" s="161">
        <f t="shared" si="38"/>
        <v>0</v>
      </c>
      <c r="AR192" s="13" t="s">
        <v>236</v>
      </c>
      <c r="AT192" s="13" t="s">
        <v>233</v>
      </c>
      <c r="AU192" s="13" t="s">
        <v>124</v>
      </c>
      <c r="AY192" s="13" t="s">
        <v>145</v>
      </c>
      <c r="BE192" s="100">
        <f t="shared" si="39"/>
        <v>0</v>
      </c>
      <c r="BF192" s="100">
        <f t="shared" si="40"/>
        <v>0</v>
      </c>
      <c r="BG192" s="100">
        <f t="shared" si="41"/>
        <v>0</v>
      </c>
      <c r="BH192" s="100">
        <f t="shared" si="42"/>
        <v>0</v>
      </c>
      <c r="BI192" s="100">
        <f t="shared" si="43"/>
        <v>0</v>
      </c>
      <c r="BJ192" s="13" t="s">
        <v>124</v>
      </c>
      <c r="BK192" s="162">
        <f t="shared" si="44"/>
        <v>0</v>
      </c>
      <c r="BL192" s="13" t="s">
        <v>205</v>
      </c>
      <c r="BM192" s="13" t="s">
        <v>353</v>
      </c>
    </row>
    <row r="193" spans="2:65" s="1" customFormat="1" ht="22.5" customHeight="1">
      <c r="B193" s="125"/>
      <c r="C193" s="163" t="s">
        <v>354</v>
      </c>
      <c r="D193" s="163" t="s">
        <v>233</v>
      </c>
      <c r="E193" s="164" t="s">
        <v>355</v>
      </c>
      <c r="F193" s="244" t="s">
        <v>356</v>
      </c>
      <c r="G193" s="245"/>
      <c r="H193" s="245"/>
      <c r="I193" s="245"/>
      <c r="J193" s="165" t="s">
        <v>193</v>
      </c>
      <c r="K193" s="166">
        <v>2</v>
      </c>
      <c r="L193" s="246">
        <v>0</v>
      </c>
      <c r="M193" s="245"/>
      <c r="N193" s="247">
        <f t="shared" si="35"/>
        <v>0</v>
      </c>
      <c r="O193" s="235"/>
      <c r="P193" s="235"/>
      <c r="Q193" s="235"/>
      <c r="R193" s="127"/>
      <c r="T193" s="159" t="s">
        <v>18</v>
      </c>
      <c r="U193" s="39" t="s">
        <v>41</v>
      </c>
      <c r="V193" s="31"/>
      <c r="W193" s="160">
        <f t="shared" si="36"/>
        <v>0</v>
      </c>
      <c r="X193" s="160">
        <v>0</v>
      </c>
      <c r="Y193" s="160">
        <f t="shared" si="37"/>
        <v>0</v>
      </c>
      <c r="Z193" s="160">
        <v>0</v>
      </c>
      <c r="AA193" s="161">
        <f t="shared" si="38"/>
        <v>0</v>
      </c>
      <c r="AR193" s="13" t="s">
        <v>236</v>
      </c>
      <c r="AT193" s="13" t="s">
        <v>233</v>
      </c>
      <c r="AU193" s="13" t="s">
        <v>124</v>
      </c>
      <c r="AY193" s="13" t="s">
        <v>145</v>
      </c>
      <c r="BE193" s="100">
        <f t="shared" si="39"/>
        <v>0</v>
      </c>
      <c r="BF193" s="100">
        <f t="shared" si="40"/>
        <v>0</v>
      </c>
      <c r="BG193" s="100">
        <f t="shared" si="41"/>
        <v>0</v>
      </c>
      <c r="BH193" s="100">
        <f t="shared" si="42"/>
        <v>0</v>
      </c>
      <c r="BI193" s="100">
        <f t="shared" si="43"/>
        <v>0</v>
      </c>
      <c r="BJ193" s="13" t="s">
        <v>124</v>
      </c>
      <c r="BK193" s="162">
        <f t="shared" si="44"/>
        <v>0</v>
      </c>
      <c r="BL193" s="13" t="s">
        <v>205</v>
      </c>
      <c r="BM193" s="13" t="s">
        <v>357</v>
      </c>
    </row>
    <row r="194" spans="2:65" s="1" customFormat="1" ht="22.5" customHeight="1">
      <c r="B194" s="125"/>
      <c r="C194" s="163" t="s">
        <v>358</v>
      </c>
      <c r="D194" s="163" t="s">
        <v>233</v>
      </c>
      <c r="E194" s="164" t="s">
        <v>359</v>
      </c>
      <c r="F194" s="244" t="s">
        <v>360</v>
      </c>
      <c r="G194" s="245"/>
      <c r="H194" s="245"/>
      <c r="I194" s="245"/>
      <c r="J194" s="165" t="s">
        <v>193</v>
      </c>
      <c r="K194" s="166">
        <v>1</v>
      </c>
      <c r="L194" s="246">
        <v>0</v>
      </c>
      <c r="M194" s="245"/>
      <c r="N194" s="247">
        <f t="shared" si="35"/>
        <v>0</v>
      </c>
      <c r="O194" s="235"/>
      <c r="P194" s="235"/>
      <c r="Q194" s="235"/>
      <c r="R194" s="127"/>
      <c r="T194" s="159" t="s">
        <v>18</v>
      </c>
      <c r="U194" s="39" t="s">
        <v>41</v>
      </c>
      <c r="V194" s="31"/>
      <c r="W194" s="160">
        <f t="shared" si="36"/>
        <v>0</v>
      </c>
      <c r="X194" s="160">
        <v>0.13</v>
      </c>
      <c r="Y194" s="160">
        <f t="shared" si="37"/>
        <v>0.13</v>
      </c>
      <c r="Z194" s="160">
        <v>0</v>
      </c>
      <c r="AA194" s="161">
        <f t="shared" si="38"/>
        <v>0</v>
      </c>
      <c r="AR194" s="13" t="s">
        <v>236</v>
      </c>
      <c r="AT194" s="13" t="s">
        <v>233</v>
      </c>
      <c r="AU194" s="13" t="s">
        <v>124</v>
      </c>
      <c r="AY194" s="13" t="s">
        <v>145</v>
      </c>
      <c r="BE194" s="100">
        <f t="shared" si="39"/>
        <v>0</v>
      </c>
      <c r="BF194" s="100">
        <f t="shared" si="40"/>
        <v>0</v>
      </c>
      <c r="BG194" s="100">
        <f t="shared" si="41"/>
        <v>0</v>
      </c>
      <c r="BH194" s="100">
        <f t="shared" si="42"/>
        <v>0</v>
      </c>
      <c r="BI194" s="100">
        <f t="shared" si="43"/>
        <v>0</v>
      </c>
      <c r="BJ194" s="13" t="s">
        <v>124</v>
      </c>
      <c r="BK194" s="162">
        <f t="shared" si="44"/>
        <v>0</v>
      </c>
      <c r="BL194" s="13" t="s">
        <v>205</v>
      </c>
      <c r="BM194" s="13" t="s">
        <v>361</v>
      </c>
    </row>
    <row r="195" spans="2:65" s="1" customFormat="1" ht="44.25" customHeight="1">
      <c r="B195" s="125"/>
      <c r="C195" s="155" t="s">
        <v>362</v>
      </c>
      <c r="D195" s="155" t="s">
        <v>146</v>
      </c>
      <c r="E195" s="156" t="s">
        <v>363</v>
      </c>
      <c r="F195" s="234" t="s">
        <v>364</v>
      </c>
      <c r="G195" s="235"/>
      <c r="H195" s="235"/>
      <c r="I195" s="235"/>
      <c r="J195" s="157" t="s">
        <v>193</v>
      </c>
      <c r="K195" s="158">
        <v>5</v>
      </c>
      <c r="L195" s="236">
        <v>0</v>
      </c>
      <c r="M195" s="235"/>
      <c r="N195" s="237">
        <f t="shared" si="35"/>
        <v>0</v>
      </c>
      <c r="O195" s="235"/>
      <c r="P195" s="235"/>
      <c r="Q195" s="235"/>
      <c r="R195" s="127"/>
      <c r="T195" s="159" t="s">
        <v>18</v>
      </c>
      <c r="U195" s="39" t="s">
        <v>41</v>
      </c>
      <c r="V195" s="31"/>
      <c r="W195" s="160">
        <f t="shared" si="36"/>
        <v>0</v>
      </c>
      <c r="X195" s="160">
        <v>0.00052</v>
      </c>
      <c r="Y195" s="160">
        <f t="shared" si="37"/>
        <v>0.0026</v>
      </c>
      <c r="Z195" s="160">
        <v>0</v>
      </c>
      <c r="AA195" s="161">
        <f t="shared" si="38"/>
        <v>0</v>
      </c>
      <c r="AR195" s="13" t="s">
        <v>205</v>
      </c>
      <c r="AT195" s="13" t="s">
        <v>146</v>
      </c>
      <c r="AU195" s="13" t="s">
        <v>124</v>
      </c>
      <c r="AY195" s="13" t="s">
        <v>145</v>
      </c>
      <c r="BE195" s="100">
        <f t="shared" si="39"/>
        <v>0</v>
      </c>
      <c r="BF195" s="100">
        <f t="shared" si="40"/>
        <v>0</v>
      </c>
      <c r="BG195" s="100">
        <f t="shared" si="41"/>
        <v>0</v>
      </c>
      <c r="BH195" s="100">
        <f t="shared" si="42"/>
        <v>0</v>
      </c>
      <c r="BI195" s="100">
        <f t="shared" si="43"/>
        <v>0</v>
      </c>
      <c r="BJ195" s="13" t="s">
        <v>124</v>
      </c>
      <c r="BK195" s="162">
        <f t="shared" si="44"/>
        <v>0</v>
      </c>
      <c r="BL195" s="13" t="s">
        <v>205</v>
      </c>
      <c r="BM195" s="13" t="s">
        <v>365</v>
      </c>
    </row>
    <row r="196" spans="2:65" s="1" customFormat="1" ht="31.5" customHeight="1">
      <c r="B196" s="125"/>
      <c r="C196" s="163" t="s">
        <v>366</v>
      </c>
      <c r="D196" s="163" t="s">
        <v>233</v>
      </c>
      <c r="E196" s="164" t="s">
        <v>367</v>
      </c>
      <c r="F196" s="244" t="s">
        <v>368</v>
      </c>
      <c r="G196" s="245"/>
      <c r="H196" s="245"/>
      <c r="I196" s="245"/>
      <c r="J196" s="165" t="s">
        <v>193</v>
      </c>
      <c r="K196" s="166">
        <v>5</v>
      </c>
      <c r="L196" s="246">
        <v>0</v>
      </c>
      <c r="M196" s="245"/>
      <c r="N196" s="247">
        <f t="shared" si="35"/>
        <v>0</v>
      </c>
      <c r="O196" s="235"/>
      <c r="P196" s="235"/>
      <c r="Q196" s="235"/>
      <c r="R196" s="127"/>
      <c r="T196" s="159" t="s">
        <v>18</v>
      </c>
      <c r="U196" s="39" t="s">
        <v>41</v>
      </c>
      <c r="V196" s="31"/>
      <c r="W196" s="160">
        <f t="shared" si="36"/>
        <v>0</v>
      </c>
      <c r="X196" s="160">
        <v>0.01704</v>
      </c>
      <c r="Y196" s="160">
        <f t="shared" si="37"/>
        <v>0.0852</v>
      </c>
      <c r="Z196" s="160">
        <v>0</v>
      </c>
      <c r="AA196" s="161">
        <f t="shared" si="38"/>
        <v>0</v>
      </c>
      <c r="AR196" s="13" t="s">
        <v>236</v>
      </c>
      <c r="AT196" s="13" t="s">
        <v>233</v>
      </c>
      <c r="AU196" s="13" t="s">
        <v>124</v>
      </c>
      <c r="AY196" s="13" t="s">
        <v>145</v>
      </c>
      <c r="BE196" s="100">
        <f t="shared" si="39"/>
        <v>0</v>
      </c>
      <c r="BF196" s="100">
        <f t="shared" si="40"/>
        <v>0</v>
      </c>
      <c r="BG196" s="100">
        <f t="shared" si="41"/>
        <v>0</v>
      </c>
      <c r="BH196" s="100">
        <f t="shared" si="42"/>
        <v>0</v>
      </c>
      <c r="BI196" s="100">
        <f t="shared" si="43"/>
        <v>0</v>
      </c>
      <c r="BJ196" s="13" t="s">
        <v>124</v>
      </c>
      <c r="BK196" s="162">
        <f t="shared" si="44"/>
        <v>0</v>
      </c>
      <c r="BL196" s="13" t="s">
        <v>205</v>
      </c>
      <c r="BM196" s="13" t="s">
        <v>369</v>
      </c>
    </row>
    <row r="197" spans="2:65" s="1" customFormat="1" ht="31.5" customHeight="1">
      <c r="B197" s="125"/>
      <c r="C197" s="155" t="s">
        <v>370</v>
      </c>
      <c r="D197" s="155" t="s">
        <v>146</v>
      </c>
      <c r="E197" s="156" t="s">
        <v>371</v>
      </c>
      <c r="F197" s="234" t="s">
        <v>372</v>
      </c>
      <c r="G197" s="235"/>
      <c r="H197" s="235"/>
      <c r="I197" s="235"/>
      <c r="J197" s="157" t="s">
        <v>193</v>
      </c>
      <c r="K197" s="158">
        <v>3</v>
      </c>
      <c r="L197" s="236">
        <v>0</v>
      </c>
      <c r="M197" s="235"/>
      <c r="N197" s="237">
        <f t="shared" si="35"/>
        <v>0</v>
      </c>
      <c r="O197" s="235"/>
      <c r="P197" s="235"/>
      <c r="Q197" s="235"/>
      <c r="R197" s="127"/>
      <c r="T197" s="159" t="s">
        <v>18</v>
      </c>
      <c r="U197" s="39" t="s">
        <v>41</v>
      </c>
      <c r="V197" s="31"/>
      <c r="W197" s="160">
        <f t="shared" si="36"/>
        <v>0</v>
      </c>
      <c r="X197" s="160">
        <v>0.00055</v>
      </c>
      <c r="Y197" s="160">
        <f t="shared" si="37"/>
        <v>0.00165</v>
      </c>
      <c r="Z197" s="160">
        <v>0</v>
      </c>
      <c r="AA197" s="161">
        <f t="shared" si="38"/>
        <v>0</v>
      </c>
      <c r="AR197" s="13" t="s">
        <v>205</v>
      </c>
      <c r="AT197" s="13" t="s">
        <v>146</v>
      </c>
      <c r="AU197" s="13" t="s">
        <v>124</v>
      </c>
      <c r="AY197" s="13" t="s">
        <v>145</v>
      </c>
      <c r="BE197" s="100">
        <f t="shared" si="39"/>
        <v>0</v>
      </c>
      <c r="BF197" s="100">
        <f t="shared" si="40"/>
        <v>0</v>
      </c>
      <c r="BG197" s="100">
        <f t="shared" si="41"/>
        <v>0</v>
      </c>
      <c r="BH197" s="100">
        <f t="shared" si="42"/>
        <v>0</v>
      </c>
      <c r="BI197" s="100">
        <f t="shared" si="43"/>
        <v>0</v>
      </c>
      <c r="BJ197" s="13" t="s">
        <v>124</v>
      </c>
      <c r="BK197" s="162">
        <f t="shared" si="44"/>
        <v>0</v>
      </c>
      <c r="BL197" s="13" t="s">
        <v>205</v>
      </c>
      <c r="BM197" s="13" t="s">
        <v>373</v>
      </c>
    </row>
    <row r="198" spans="2:65" s="1" customFormat="1" ht="31.5" customHeight="1">
      <c r="B198" s="125"/>
      <c r="C198" s="163" t="s">
        <v>374</v>
      </c>
      <c r="D198" s="163" t="s">
        <v>233</v>
      </c>
      <c r="E198" s="164" t="s">
        <v>375</v>
      </c>
      <c r="F198" s="244" t="s">
        <v>376</v>
      </c>
      <c r="G198" s="245"/>
      <c r="H198" s="245"/>
      <c r="I198" s="245"/>
      <c r="J198" s="165" t="s">
        <v>193</v>
      </c>
      <c r="K198" s="166">
        <v>3</v>
      </c>
      <c r="L198" s="246">
        <v>0</v>
      </c>
      <c r="M198" s="245"/>
      <c r="N198" s="247">
        <f t="shared" si="35"/>
        <v>0</v>
      </c>
      <c r="O198" s="235"/>
      <c r="P198" s="235"/>
      <c r="Q198" s="235"/>
      <c r="R198" s="127"/>
      <c r="T198" s="159" t="s">
        <v>18</v>
      </c>
      <c r="U198" s="39" t="s">
        <v>41</v>
      </c>
      <c r="V198" s="31"/>
      <c r="W198" s="160">
        <f t="shared" si="36"/>
        <v>0</v>
      </c>
      <c r="X198" s="160">
        <v>0.03418</v>
      </c>
      <c r="Y198" s="160">
        <f t="shared" si="37"/>
        <v>0.10254</v>
      </c>
      <c r="Z198" s="160">
        <v>0</v>
      </c>
      <c r="AA198" s="161">
        <f t="shared" si="38"/>
        <v>0</v>
      </c>
      <c r="AR198" s="13" t="s">
        <v>236</v>
      </c>
      <c r="AT198" s="13" t="s">
        <v>233</v>
      </c>
      <c r="AU198" s="13" t="s">
        <v>124</v>
      </c>
      <c r="AY198" s="13" t="s">
        <v>145</v>
      </c>
      <c r="BE198" s="100">
        <f t="shared" si="39"/>
        <v>0</v>
      </c>
      <c r="BF198" s="100">
        <f t="shared" si="40"/>
        <v>0</v>
      </c>
      <c r="BG198" s="100">
        <f t="shared" si="41"/>
        <v>0</v>
      </c>
      <c r="BH198" s="100">
        <f t="shared" si="42"/>
        <v>0</v>
      </c>
      <c r="BI198" s="100">
        <f t="shared" si="43"/>
        <v>0</v>
      </c>
      <c r="BJ198" s="13" t="s">
        <v>124</v>
      </c>
      <c r="BK198" s="162">
        <f t="shared" si="44"/>
        <v>0</v>
      </c>
      <c r="BL198" s="13" t="s">
        <v>205</v>
      </c>
      <c r="BM198" s="13" t="s">
        <v>377</v>
      </c>
    </row>
    <row r="199" spans="2:65" s="1" customFormat="1" ht="44.25" customHeight="1">
      <c r="B199" s="125"/>
      <c r="C199" s="155" t="s">
        <v>378</v>
      </c>
      <c r="D199" s="155" t="s">
        <v>146</v>
      </c>
      <c r="E199" s="156" t="s">
        <v>379</v>
      </c>
      <c r="F199" s="234" t="s">
        <v>380</v>
      </c>
      <c r="G199" s="235"/>
      <c r="H199" s="235"/>
      <c r="I199" s="235"/>
      <c r="J199" s="157" t="s">
        <v>193</v>
      </c>
      <c r="K199" s="158">
        <v>4</v>
      </c>
      <c r="L199" s="236">
        <v>0</v>
      </c>
      <c r="M199" s="235"/>
      <c r="N199" s="237">
        <f t="shared" si="35"/>
        <v>0</v>
      </c>
      <c r="O199" s="235"/>
      <c r="P199" s="235"/>
      <c r="Q199" s="235"/>
      <c r="R199" s="127"/>
      <c r="T199" s="159" t="s">
        <v>18</v>
      </c>
      <c r="U199" s="39" t="s">
        <v>41</v>
      </c>
      <c r="V199" s="31"/>
      <c r="W199" s="160">
        <f t="shared" si="36"/>
        <v>0</v>
      </c>
      <c r="X199" s="160">
        <v>0.00055</v>
      </c>
      <c r="Y199" s="160">
        <f t="shared" si="37"/>
        <v>0.0022</v>
      </c>
      <c r="Z199" s="160">
        <v>0</v>
      </c>
      <c r="AA199" s="161">
        <f t="shared" si="38"/>
        <v>0</v>
      </c>
      <c r="AR199" s="13" t="s">
        <v>205</v>
      </c>
      <c r="AT199" s="13" t="s">
        <v>146</v>
      </c>
      <c r="AU199" s="13" t="s">
        <v>124</v>
      </c>
      <c r="AY199" s="13" t="s">
        <v>145</v>
      </c>
      <c r="BE199" s="100">
        <f t="shared" si="39"/>
        <v>0</v>
      </c>
      <c r="BF199" s="100">
        <f t="shared" si="40"/>
        <v>0</v>
      </c>
      <c r="BG199" s="100">
        <f t="shared" si="41"/>
        <v>0</v>
      </c>
      <c r="BH199" s="100">
        <f t="shared" si="42"/>
        <v>0</v>
      </c>
      <c r="BI199" s="100">
        <f t="shared" si="43"/>
        <v>0</v>
      </c>
      <c r="BJ199" s="13" t="s">
        <v>124</v>
      </c>
      <c r="BK199" s="162">
        <f t="shared" si="44"/>
        <v>0</v>
      </c>
      <c r="BL199" s="13" t="s">
        <v>205</v>
      </c>
      <c r="BM199" s="13" t="s">
        <v>381</v>
      </c>
    </row>
    <row r="200" spans="2:65" s="1" customFormat="1" ht="31.5" customHeight="1">
      <c r="B200" s="125"/>
      <c r="C200" s="163" t="s">
        <v>382</v>
      </c>
      <c r="D200" s="163" t="s">
        <v>233</v>
      </c>
      <c r="E200" s="164" t="s">
        <v>383</v>
      </c>
      <c r="F200" s="244" t="s">
        <v>384</v>
      </c>
      <c r="G200" s="245"/>
      <c r="H200" s="245"/>
      <c r="I200" s="245"/>
      <c r="J200" s="165" t="s">
        <v>193</v>
      </c>
      <c r="K200" s="166">
        <v>4</v>
      </c>
      <c r="L200" s="246">
        <v>0</v>
      </c>
      <c r="M200" s="245"/>
      <c r="N200" s="247">
        <f t="shared" si="35"/>
        <v>0</v>
      </c>
      <c r="O200" s="235"/>
      <c r="P200" s="235"/>
      <c r="Q200" s="235"/>
      <c r="R200" s="127"/>
      <c r="T200" s="159" t="s">
        <v>18</v>
      </c>
      <c r="U200" s="39" t="s">
        <v>41</v>
      </c>
      <c r="V200" s="31"/>
      <c r="W200" s="160">
        <f t="shared" si="36"/>
        <v>0</v>
      </c>
      <c r="X200" s="160">
        <v>0.01704</v>
      </c>
      <c r="Y200" s="160">
        <f t="shared" si="37"/>
        <v>0.06816</v>
      </c>
      <c r="Z200" s="160">
        <v>0</v>
      </c>
      <c r="AA200" s="161">
        <f t="shared" si="38"/>
        <v>0</v>
      </c>
      <c r="AR200" s="13" t="s">
        <v>236</v>
      </c>
      <c r="AT200" s="13" t="s">
        <v>233</v>
      </c>
      <c r="AU200" s="13" t="s">
        <v>124</v>
      </c>
      <c r="AY200" s="13" t="s">
        <v>145</v>
      </c>
      <c r="BE200" s="100">
        <f t="shared" si="39"/>
        <v>0</v>
      </c>
      <c r="BF200" s="100">
        <f t="shared" si="40"/>
        <v>0</v>
      </c>
      <c r="BG200" s="100">
        <f t="shared" si="41"/>
        <v>0</v>
      </c>
      <c r="BH200" s="100">
        <f t="shared" si="42"/>
        <v>0</v>
      </c>
      <c r="BI200" s="100">
        <f t="shared" si="43"/>
        <v>0</v>
      </c>
      <c r="BJ200" s="13" t="s">
        <v>124</v>
      </c>
      <c r="BK200" s="162">
        <f t="shared" si="44"/>
        <v>0</v>
      </c>
      <c r="BL200" s="13" t="s">
        <v>205</v>
      </c>
      <c r="BM200" s="13" t="s">
        <v>385</v>
      </c>
    </row>
    <row r="201" spans="2:65" s="1" customFormat="1" ht="44.25" customHeight="1">
      <c r="B201" s="125"/>
      <c r="C201" s="155" t="s">
        <v>386</v>
      </c>
      <c r="D201" s="155" t="s">
        <v>146</v>
      </c>
      <c r="E201" s="156" t="s">
        <v>387</v>
      </c>
      <c r="F201" s="234" t="s">
        <v>388</v>
      </c>
      <c r="G201" s="235"/>
      <c r="H201" s="235"/>
      <c r="I201" s="235"/>
      <c r="J201" s="157" t="s">
        <v>193</v>
      </c>
      <c r="K201" s="158">
        <v>1</v>
      </c>
      <c r="L201" s="236">
        <v>0</v>
      </c>
      <c r="M201" s="235"/>
      <c r="N201" s="237">
        <f t="shared" si="35"/>
        <v>0</v>
      </c>
      <c r="O201" s="235"/>
      <c r="P201" s="235"/>
      <c r="Q201" s="235"/>
      <c r="R201" s="127"/>
      <c r="T201" s="159" t="s">
        <v>18</v>
      </c>
      <c r="U201" s="39" t="s">
        <v>41</v>
      </c>
      <c r="V201" s="31"/>
      <c r="W201" s="160">
        <f t="shared" si="36"/>
        <v>0</v>
      </c>
      <c r="X201" s="160">
        <v>0.00198</v>
      </c>
      <c r="Y201" s="160">
        <f t="shared" si="37"/>
        <v>0.00198</v>
      </c>
      <c r="Z201" s="160">
        <v>0</v>
      </c>
      <c r="AA201" s="161">
        <f t="shared" si="38"/>
        <v>0</v>
      </c>
      <c r="AR201" s="13" t="s">
        <v>205</v>
      </c>
      <c r="AT201" s="13" t="s">
        <v>146</v>
      </c>
      <c r="AU201" s="13" t="s">
        <v>124</v>
      </c>
      <c r="AY201" s="13" t="s">
        <v>145</v>
      </c>
      <c r="BE201" s="100">
        <f t="shared" si="39"/>
        <v>0</v>
      </c>
      <c r="BF201" s="100">
        <f t="shared" si="40"/>
        <v>0</v>
      </c>
      <c r="BG201" s="100">
        <f t="shared" si="41"/>
        <v>0</v>
      </c>
      <c r="BH201" s="100">
        <f t="shared" si="42"/>
        <v>0</v>
      </c>
      <c r="BI201" s="100">
        <f t="shared" si="43"/>
        <v>0</v>
      </c>
      <c r="BJ201" s="13" t="s">
        <v>124</v>
      </c>
      <c r="BK201" s="162">
        <f t="shared" si="44"/>
        <v>0</v>
      </c>
      <c r="BL201" s="13" t="s">
        <v>205</v>
      </c>
      <c r="BM201" s="13" t="s">
        <v>389</v>
      </c>
    </row>
    <row r="202" spans="2:65" s="1" customFormat="1" ht="22.5" customHeight="1">
      <c r="B202" s="125"/>
      <c r="C202" s="163" t="s">
        <v>390</v>
      </c>
      <c r="D202" s="163" t="s">
        <v>233</v>
      </c>
      <c r="E202" s="164" t="s">
        <v>391</v>
      </c>
      <c r="F202" s="244" t="s">
        <v>392</v>
      </c>
      <c r="G202" s="245"/>
      <c r="H202" s="245"/>
      <c r="I202" s="245"/>
      <c r="J202" s="165" t="s">
        <v>193</v>
      </c>
      <c r="K202" s="166">
        <v>1</v>
      </c>
      <c r="L202" s="246">
        <v>0</v>
      </c>
      <c r="M202" s="245"/>
      <c r="N202" s="247">
        <f t="shared" si="35"/>
        <v>0</v>
      </c>
      <c r="O202" s="235"/>
      <c r="P202" s="235"/>
      <c r="Q202" s="235"/>
      <c r="R202" s="127"/>
      <c r="T202" s="159" t="s">
        <v>18</v>
      </c>
      <c r="U202" s="39" t="s">
        <v>41</v>
      </c>
      <c r="V202" s="31"/>
      <c r="W202" s="160">
        <f t="shared" si="36"/>
        <v>0</v>
      </c>
      <c r="X202" s="160">
        <v>0.052</v>
      </c>
      <c r="Y202" s="160">
        <f t="shared" si="37"/>
        <v>0.052</v>
      </c>
      <c r="Z202" s="160">
        <v>0</v>
      </c>
      <c r="AA202" s="161">
        <f t="shared" si="38"/>
        <v>0</v>
      </c>
      <c r="AR202" s="13" t="s">
        <v>236</v>
      </c>
      <c r="AT202" s="13" t="s">
        <v>233</v>
      </c>
      <c r="AU202" s="13" t="s">
        <v>124</v>
      </c>
      <c r="AY202" s="13" t="s">
        <v>145</v>
      </c>
      <c r="BE202" s="100">
        <f t="shared" si="39"/>
        <v>0</v>
      </c>
      <c r="BF202" s="100">
        <f t="shared" si="40"/>
        <v>0</v>
      </c>
      <c r="BG202" s="100">
        <f t="shared" si="41"/>
        <v>0</v>
      </c>
      <c r="BH202" s="100">
        <f t="shared" si="42"/>
        <v>0</v>
      </c>
      <c r="BI202" s="100">
        <f t="shared" si="43"/>
        <v>0</v>
      </c>
      <c r="BJ202" s="13" t="s">
        <v>124</v>
      </c>
      <c r="BK202" s="162">
        <f t="shared" si="44"/>
        <v>0</v>
      </c>
      <c r="BL202" s="13" t="s">
        <v>205</v>
      </c>
      <c r="BM202" s="13" t="s">
        <v>393</v>
      </c>
    </row>
    <row r="203" spans="2:65" s="1" customFormat="1" ht="31.5" customHeight="1">
      <c r="B203" s="125"/>
      <c r="C203" s="155" t="s">
        <v>394</v>
      </c>
      <c r="D203" s="155" t="s">
        <v>146</v>
      </c>
      <c r="E203" s="156" t="s">
        <v>395</v>
      </c>
      <c r="F203" s="234" t="s">
        <v>396</v>
      </c>
      <c r="G203" s="235"/>
      <c r="H203" s="235"/>
      <c r="I203" s="235"/>
      <c r="J203" s="157" t="s">
        <v>193</v>
      </c>
      <c r="K203" s="158">
        <v>1</v>
      </c>
      <c r="L203" s="236">
        <v>0</v>
      </c>
      <c r="M203" s="235"/>
      <c r="N203" s="237">
        <f t="shared" si="35"/>
        <v>0</v>
      </c>
      <c r="O203" s="235"/>
      <c r="P203" s="235"/>
      <c r="Q203" s="235"/>
      <c r="R203" s="127"/>
      <c r="T203" s="159" t="s">
        <v>18</v>
      </c>
      <c r="U203" s="39" t="s">
        <v>41</v>
      </c>
      <c r="V203" s="31"/>
      <c r="W203" s="160">
        <f t="shared" si="36"/>
        <v>0</v>
      </c>
      <c r="X203" s="160">
        <v>0.00056</v>
      </c>
      <c r="Y203" s="160">
        <f t="shared" si="37"/>
        <v>0.00056</v>
      </c>
      <c r="Z203" s="160">
        <v>0</v>
      </c>
      <c r="AA203" s="161">
        <f t="shared" si="38"/>
        <v>0</v>
      </c>
      <c r="AR203" s="13" t="s">
        <v>205</v>
      </c>
      <c r="AT203" s="13" t="s">
        <v>146</v>
      </c>
      <c r="AU203" s="13" t="s">
        <v>124</v>
      </c>
      <c r="AY203" s="13" t="s">
        <v>145</v>
      </c>
      <c r="BE203" s="100">
        <f t="shared" si="39"/>
        <v>0</v>
      </c>
      <c r="BF203" s="100">
        <f t="shared" si="40"/>
        <v>0</v>
      </c>
      <c r="BG203" s="100">
        <f t="shared" si="41"/>
        <v>0</v>
      </c>
      <c r="BH203" s="100">
        <f t="shared" si="42"/>
        <v>0</v>
      </c>
      <c r="BI203" s="100">
        <f t="shared" si="43"/>
        <v>0</v>
      </c>
      <c r="BJ203" s="13" t="s">
        <v>124</v>
      </c>
      <c r="BK203" s="162">
        <f t="shared" si="44"/>
        <v>0</v>
      </c>
      <c r="BL203" s="13" t="s">
        <v>205</v>
      </c>
      <c r="BM203" s="13" t="s">
        <v>397</v>
      </c>
    </row>
    <row r="204" spans="2:65" s="1" customFormat="1" ht="22.5" customHeight="1">
      <c r="B204" s="125"/>
      <c r="C204" s="163" t="s">
        <v>398</v>
      </c>
      <c r="D204" s="163" t="s">
        <v>233</v>
      </c>
      <c r="E204" s="164" t="s">
        <v>399</v>
      </c>
      <c r="F204" s="244" t="s">
        <v>360</v>
      </c>
      <c r="G204" s="245"/>
      <c r="H204" s="245"/>
      <c r="I204" s="245"/>
      <c r="J204" s="165" t="s">
        <v>193</v>
      </c>
      <c r="K204" s="166">
        <v>1</v>
      </c>
      <c r="L204" s="246">
        <v>0</v>
      </c>
      <c r="M204" s="245"/>
      <c r="N204" s="247">
        <f t="shared" si="35"/>
        <v>0</v>
      </c>
      <c r="O204" s="235"/>
      <c r="P204" s="235"/>
      <c r="Q204" s="235"/>
      <c r="R204" s="127"/>
      <c r="T204" s="159" t="s">
        <v>18</v>
      </c>
      <c r="U204" s="39" t="s">
        <v>41</v>
      </c>
      <c r="V204" s="31"/>
      <c r="W204" s="160">
        <f t="shared" si="36"/>
        <v>0</v>
      </c>
      <c r="X204" s="160">
        <v>0.13</v>
      </c>
      <c r="Y204" s="160">
        <f t="shared" si="37"/>
        <v>0.13</v>
      </c>
      <c r="Z204" s="160">
        <v>0</v>
      </c>
      <c r="AA204" s="161">
        <f t="shared" si="38"/>
        <v>0</v>
      </c>
      <c r="AR204" s="13" t="s">
        <v>236</v>
      </c>
      <c r="AT204" s="13" t="s">
        <v>233</v>
      </c>
      <c r="AU204" s="13" t="s">
        <v>124</v>
      </c>
      <c r="AY204" s="13" t="s">
        <v>145</v>
      </c>
      <c r="BE204" s="100">
        <f t="shared" si="39"/>
        <v>0</v>
      </c>
      <c r="BF204" s="100">
        <f t="shared" si="40"/>
        <v>0</v>
      </c>
      <c r="BG204" s="100">
        <f t="shared" si="41"/>
        <v>0</v>
      </c>
      <c r="BH204" s="100">
        <f t="shared" si="42"/>
        <v>0</v>
      </c>
      <c r="BI204" s="100">
        <f t="shared" si="43"/>
        <v>0</v>
      </c>
      <c r="BJ204" s="13" t="s">
        <v>124</v>
      </c>
      <c r="BK204" s="162">
        <f t="shared" si="44"/>
        <v>0</v>
      </c>
      <c r="BL204" s="13" t="s">
        <v>205</v>
      </c>
      <c r="BM204" s="13" t="s">
        <v>400</v>
      </c>
    </row>
    <row r="205" spans="2:65" s="1" customFormat="1" ht="44.25" customHeight="1">
      <c r="B205" s="125"/>
      <c r="C205" s="155" t="s">
        <v>401</v>
      </c>
      <c r="D205" s="155" t="s">
        <v>146</v>
      </c>
      <c r="E205" s="156" t="s">
        <v>402</v>
      </c>
      <c r="F205" s="234" t="s">
        <v>403</v>
      </c>
      <c r="G205" s="235"/>
      <c r="H205" s="235"/>
      <c r="I205" s="235"/>
      <c r="J205" s="157" t="s">
        <v>193</v>
      </c>
      <c r="K205" s="158">
        <v>1</v>
      </c>
      <c r="L205" s="236">
        <v>0</v>
      </c>
      <c r="M205" s="235"/>
      <c r="N205" s="237">
        <f t="shared" si="35"/>
        <v>0</v>
      </c>
      <c r="O205" s="235"/>
      <c r="P205" s="235"/>
      <c r="Q205" s="235"/>
      <c r="R205" s="127"/>
      <c r="T205" s="159" t="s">
        <v>18</v>
      </c>
      <c r="U205" s="39" t="s">
        <v>41</v>
      </c>
      <c r="V205" s="31"/>
      <c r="W205" s="160">
        <f t="shared" si="36"/>
        <v>0</v>
      </c>
      <c r="X205" s="160">
        <v>0.00089</v>
      </c>
      <c r="Y205" s="160">
        <f t="shared" si="37"/>
        <v>0.00089</v>
      </c>
      <c r="Z205" s="160">
        <v>0</v>
      </c>
      <c r="AA205" s="161">
        <f t="shared" si="38"/>
        <v>0</v>
      </c>
      <c r="AR205" s="13" t="s">
        <v>205</v>
      </c>
      <c r="AT205" s="13" t="s">
        <v>146</v>
      </c>
      <c r="AU205" s="13" t="s">
        <v>124</v>
      </c>
      <c r="AY205" s="13" t="s">
        <v>145</v>
      </c>
      <c r="BE205" s="100">
        <f t="shared" si="39"/>
        <v>0</v>
      </c>
      <c r="BF205" s="100">
        <f t="shared" si="40"/>
        <v>0</v>
      </c>
      <c r="BG205" s="100">
        <f t="shared" si="41"/>
        <v>0</v>
      </c>
      <c r="BH205" s="100">
        <f t="shared" si="42"/>
        <v>0</v>
      </c>
      <c r="BI205" s="100">
        <f t="shared" si="43"/>
        <v>0</v>
      </c>
      <c r="BJ205" s="13" t="s">
        <v>124</v>
      </c>
      <c r="BK205" s="162">
        <f t="shared" si="44"/>
        <v>0</v>
      </c>
      <c r="BL205" s="13" t="s">
        <v>205</v>
      </c>
      <c r="BM205" s="13" t="s">
        <v>404</v>
      </c>
    </row>
    <row r="206" spans="2:65" s="1" customFormat="1" ht="44.25" customHeight="1">
      <c r="B206" s="125"/>
      <c r="C206" s="163" t="s">
        <v>405</v>
      </c>
      <c r="D206" s="163" t="s">
        <v>233</v>
      </c>
      <c r="E206" s="164" t="s">
        <v>406</v>
      </c>
      <c r="F206" s="244" t="s">
        <v>407</v>
      </c>
      <c r="G206" s="245"/>
      <c r="H206" s="245"/>
      <c r="I206" s="245"/>
      <c r="J206" s="165" t="s">
        <v>304</v>
      </c>
      <c r="K206" s="166">
        <v>19.23</v>
      </c>
      <c r="L206" s="246">
        <v>0</v>
      </c>
      <c r="M206" s="245"/>
      <c r="N206" s="247">
        <f t="shared" si="35"/>
        <v>0</v>
      </c>
      <c r="O206" s="235"/>
      <c r="P206" s="235"/>
      <c r="Q206" s="235"/>
      <c r="R206" s="127"/>
      <c r="T206" s="159" t="s">
        <v>18</v>
      </c>
      <c r="U206" s="39" t="s">
        <v>41</v>
      </c>
      <c r="V206" s="31"/>
      <c r="W206" s="160">
        <f t="shared" si="36"/>
        <v>0</v>
      </c>
      <c r="X206" s="160">
        <v>0.0014</v>
      </c>
      <c r="Y206" s="160">
        <f t="shared" si="37"/>
        <v>0.026922</v>
      </c>
      <c r="Z206" s="160">
        <v>0</v>
      </c>
      <c r="AA206" s="161">
        <f t="shared" si="38"/>
        <v>0</v>
      </c>
      <c r="AR206" s="13" t="s">
        <v>236</v>
      </c>
      <c r="AT206" s="13" t="s">
        <v>233</v>
      </c>
      <c r="AU206" s="13" t="s">
        <v>124</v>
      </c>
      <c r="AY206" s="13" t="s">
        <v>145</v>
      </c>
      <c r="BE206" s="100">
        <f t="shared" si="39"/>
        <v>0</v>
      </c>
      <c r="BF206" s="100">
        <f t="shared" si="40"/>
        <v>0</v>
      </c>
      <c r="BG206" s="100">
        <f t="shared" si="41"/>
        <v>0</v>
      </c>
      <c r="BH206" s="100">
        <f t="shared" si="42"/>
        <v>0</v>
      </c>
      <c r="BI206" s="100">
        <f t="shared" si="43"/>
        <v>0</v>
      </c>
      <c r="BJ206" s="13" t="s">
        <v>124</v>
      </c>
      <c r="BK206" s="162">
        <f t="shared" si="44"/>
        <v>0</v>
      </c>
      <c r="BL206" s="13" t="s">
        <v>205</v>
      </c>
      <c r="BM206" s="13" t="s">
        <v>408</v>
      </c>
    </row>
    <row r="207" spans="2:65" s="1" customFormat="1" ht="31.5" customHeight="1">
      <c r="B207" s="125"/>
      <c r="C207" s="163" t="s">
        <v>409</v>
      </c>
      <c r="D207" s="163" t="s">
        <v>233</v>
      </c>
      <c r="E207" s="164" t="s">
        <v>410</v>
      </c>
      <c r="F207" s="244" t="s">
        <v>411</v>
      </c>
      <c r="G207" s="245"/>
      <c r="H207" s="245"/>
      <c r="I207" s="245"/>
      <c r="J207" s="165" t="s">
        <v>193</v>
      </c>
      <c r="K207" s="166">
        <v>1</v>
      </c>
      <c r="L207" s="246">
        <v>0</v>
      </c>
      <c r="M207" s="245"/>
      <c r="N207" s="247">
        <f t="shared" si="35"/>
        <v>0</v>
      </c>
      <c r="O207" s="235"/>
      <c r="P207" s="235"/>
      <c r="Q207" s="235"/>
      <c r="R207" s="127"/>
      <c r="T207" s="159" t="s">
        <v>18</v>
      </c>
      <c r="U207" s="39" t="s">
        <v>41</v>
      </c>
      <c r="V207" s="31"/>
      <c r="W207" s="160">
        <f t="shared" si="36"/>
        <v>0</v>
      </c>
      <c r="X207" s="160">
        <v>0.134</v>
      </c>
      <c r="Y207" s="160">
        <f t="shared" si="37"/>
        <v>0.134</v>
      </c>
      <c r="Z207" s="160">
        <v>0</v>
      </c>
      <c r="AA207" s="161">
        <f t="shared" si="38"/>
        <v>0</v>
      </c>
      <c r="AR207" s="13" t="s">
        <v>236</v>
      </c>
      <c r="AT207" s="13" t="s">
        <v>233</v>
      </c>
      <c r="AU207" s="13" t="s">
        <v>124</v>
      </c>
      <c r="AY207" s="13" t="s">
        <v>145</v>
      </c>
      <c r="BE207" s="100">
        <f t="shared" si="39"/>
        <v>0</v>
      </c>
      <c r="BF207" s="100">
        <f t="shared" si="40"/>
        <v>0</v>
      </c>
      <c r="BG207" s="100">
        <f t="shared" si="41"/>
        <v>0</v>
      </c>
      <c r="BH207" s="100">
        <f t="shared" si="42"/>
        <v>0</v>
      </c>
      <c r="BI207" s="100">
        <f t="shared" si="43"/>
        <v>0</v>
      </c>
      <c r="BJ207" s="13" t="s">
        <v>124</v>
      </c>
      <c r="BK207" s="162">
        <f t="shared" si="44"/>
        <v>0</v>
      </c>
      <c r="BL207" s="13" t="s">
        <v>205</v>
      </c>
      <c r="BM207" s="13" t="s">
        <v>412</v>
      </c>
    </row>
    <row r="208" spans="2:65" s="1" customFormat="1" ht="31.5" customHeight="1">
      <c r="B208" s="125"/>
      <c r="C208" s="155" t="s">
        <v>413</v>
      </c>
      <c r="D208" s="155" t="s">
        <v>146</v>
      </c>
      <c r="E208" s="156" t="s">
        <v>414</v>
      </c>
      <c r="F208" s="234" t="s">
        <v>415</v>
      </c>
      <c r="G208" s="235"/>
      <c r="H208" s="235"/>
      <c r="I208" s="235"/>
      <c r="J208" s="157" t="s">
        <v>193</v>
      </c>
      <c r="K208" s="158">
        <v>6</v>
      </c>
      <c r="L208" s="236">
        <v>0</v>
      </c>
      <c r="M208" s="235"/>
      <c r="N208" s="237">
        <f t="shared" si="35"/>
        <v>0</v>
      </c>
      <c r="O208" s="235"/>
      <c r="P208" s="235"/>
      <c r="Q208" s="235"/>
      <c r="R208" s="127"/>
      <c r="T208" s="159" t="s">
        <v>18</v>
      </c>
      <c r="U208" s="39" t="s">
        <v>41</v>
      </c>
      <c r="V208" s="31"/>
      <c r="W208" s="160">
        <f t="shared" si="36"/>
        <v>0</v>
      </c>
      <c r="X208" s="160">
        <v>0</v>
      </c>
      <c r="Y208" s="160">
        <f t="shared" si="37"/>
        <v>0</v>
      </c>
      <c r="Z208" s="160">
        <v>0</v>
      </c>
      <c r="AA208" s="161">
        <f t="shared" si="38"/>
        <v>0</v>
      </c>
      <c r="AR208" s="13" t="s">
        <v>205</v>
      </c>
      <c r="AT208" s="13" t="s">
        <v>146</v>
      </c>
      <c r="AU208" s="13" t="s">
        <v>124</v>
      </c>
      <c r="AY208" s="13" t="s">
        <v>145</v>
      </c>
      <c r="BE208" s="100">
        <f t="shared" si="39"/>
        <v>0</v>
      </c>
      <c r="BF208" s="100">
        <f t="shared" si="40"/>
        <v>0</v>
      </c>
      <c r="BG208" s="100">
        <f t="shared" si="41"/>
        <v>0</v>
      </c>
      <c r="BH208" s="100">
        <f t="shared" si="42"/>
        <v>0</v>
      </c>
      <c r="BI208" s="100">
        <f t="shared" si="43"/>
        <v>0</v>
      </c>
      <c r="BJ208" s="13" t="s">
        <v>124</v>
      </c>
      <c r="BK208" s="162">
        <f t="shared" si="44"/>
        <v>0</v>
      </c>
      <c r="BL208" s="13" t="s">
        <v>205</v>
      </c>
      <c r="BM208" s="13" t="s">
        <v>416</v>
      </c>
    </row>
    <row r="209" spans="2:65" s="1" customFormat="1" ht="31.5" customHeight="1">
      <c r="B209" s="125"/>
      <c r="C209" s="163" t="s">
        <v>417</v>
      </c>
      <c r="D209" s="163" t="s">
        <v>233</v>
      </c>
      <c r="E209" s="164" t="s">
        <v>418</v>
      </c>
      <c r="F209" s="244" t="s">
        <v>419</v>
      </c>
      <c r="G209" s="245"/>
      <c r="H209" s="245"/>
      <c r="I209" s="245"/>
      <c r="J209" s="165" t="s">
        <v>193</v>
      </c>
      <c r="K209" s="166">
        <v>3</v>
      </c>
      <c r="L209" s="246">
        <v>0</v>
      </c>
      <c r="M209" s="245"/>
      <c r="N209" s="247">
        <f t="shared" si="35"/>
        <v>0</v>
      </c>
      <c r="O209" s="235"/>
      <c r="P209" s="235"/>
      <c r="Q209" s="235"/>
      <c r="R209" s="127"/>
      <c r="T209" s="159" t="s">
        <v>18</v>
      </c>
      <c r="U209" s="39" t="s">
        <v>41</v>
      </c>
      <c r="V209" s="31"/>
      <c r="W209" s="160">
        <f t="shared" si="36"/>
        <v>0</v>
      </c>
      <c r="X209" s="160">
        <v>0.016</v>
      </c>
      <c r="Y209" s="160">
        <f t="shared" si="37"/>
        <v>0.048</v>
      </c>
      <c r="Z209" s="160">
        <v>0</v>
      </c>
      <c r="AA209" s="161">
        <f t="shared" si="38"/>
        <v>0</v>
      </c>
      <c r="AR209" s="13" t="s">
        <v>236</v>
      </c>
      <c r="AT209" s="13" t="s">
        <v>233</v>
      </c>
      <c r="AU209" s="13" t="s">
        <v>124</v>
      </c>
      <c r="AY209" s="13" t="s">
        <v>145</v>
      </c>
      <c r="BE209" s="100">
        <f t="shared" si="39"/>
        <v>0</v>
      </c>
      <c r="BF209" s="100">
        <f t="shared" si="40"/>
        <v>0</v>
      </c>
      <c r="BG209" s="100">
        <f t="shared" si="41"/>
        <v>0</v>
      </c>
      <c r="BH209" s="100">
        <f t="shared" si="42"/>
        <v>0</v>
      </c>
      <c r="BI209" s="100">
        <f t="shared" si="43"/>
        <v>0</v>
      </c>
      <c r="BJ209" s="13" t="s">
        <v>124</v>
      </c>
      <c r="BK209" s="162">
        <f t="shared" si="44"/>
        <v>0</v>
      </c>
      <c r="BL209" s="13" t="s">
        <v>205</v>
      </c>
      <c r="BM209" s="13" t="s">
        <v>420</v>
      </c>
    </row>
    <row r="210" spans="2:65" s="1" customFormat="1" ht="31.5" customHeight="1">
      <c r="B210" s="125"/>
      <c r="C210" s="163" t="s">
        <v>421</v>
      </c>
      <c r="D210" s="163" t="s">
        <v>233</v>
      </c>
      <c r="E210" s="164" t="s">
        <v>422</v>
      </c>
      <c r="F210" s="244" t="s">
        <v>423</v>
      </c>
      <c r="G210" s="245"/>
      <c r="H210" s="245"/>
      <c r="I210" s="245"/>
      <c r="J210" s="165" t="s">
        <v>193</v>
      </c>
      <c r="K210" s="166">
        <v>3</v>
      </c>
      <c r="L210" s="246">
        <v>0</v>
      </c>
      <c r="M210" s="245"/>
      <c r="N210" s="247">
        <f t="shared" si="35"/>
        <v>0</v>
      </c>
      <c r="O210" s="235"/>
      <c r="P210" s="235"/>
      <c r="Q210" s="235"/>
      <c r="R210" s="127"/>
      <c r="T210" s="159" t="s">
        <v>18</v>
      </c>
      <c r="U210" s="39" t="s">
        <v>41</v>
      </c>
      <c r="V210" s="31"/>
      <c r="W210" s="160">
        <f t="shared" si="36"/>
        <v>0</v>
      </c>
      <c r="X210" s="160">
        <v>0.02</v>
      </c>
      <c r="Y210" s="160">
        <f t="shared" si="37"/>
        <v>0.06</v>
      </c>
      <c r="Z210" s="160">
        <v>0</v>
      </c>
      <c r="AA210" s="161">
        <f t="shared" si="38"/>
        <v>0</v>
      </c>
      <c r="AR210" s="13" t="s">
        <v>236</v>
      </c>
      <c r="AT210" s="13" t="s">
        <v>233</v>
      </c>
      <c r="AU210" s="13" t="s">
        <v>124</v>
      </c>
      <c r="AY210" s="13" t="s">
        <v>145</v>
      </c>
      <c r="BE210" s="100">
        <f t="shared" si="39"/>
        <v>0</v>
      </c>
      <c r="BF210" s="100">
        <f t="shared" si="40"/>
        <v>0</v>
      </c>
      <c r="BG210" s="100">
        <f t="shared" si="41"/>
        <v>0</v>
      </c>
      <c r="BH210" s="100">
        <f t="shared" si="42"/>
        <v>0</v>
      </c>
      <c r="BI210" s="100">
        <f t="shared" si="43"/>
        <v>0</v>
      </c>
      <c r="BJ210" s="13" t="s">
        <v>124</v>
      </c>
      <c r="BK210" s="162">
        <f t="shared" si="44"/>
        <v>0</v>
      </c>
      <c r="BL210" s="13" t="s">
        <v>205</v>
      </c>
      <c r="BM210" s="13" t="s">
        <v>424</v>
      </c>
    </row>
    <row r="211" spans="2:65" s="1" customFormat="1" ht="31.5" customHeight="1">
      <c r="B211" s="125"/>
      <c r="C211" s="155" t="s">
        <v>425</v>
      </c>
      <c r="D211" s="155" t="s">
        <v>146</v>
      </c>
      <c r="E211" s="156" t="s">
        <v>426</v>
      </c>
      <c r="F211" s="234" t="s">
        <v>427</v>
      </c>
      <c r="G211" s="235"/>
      <c r="H211" s="235"/>
      <c r="I211" s="235"/>
      <c r="J211" s="157" t="s">
        <v>193</v>
      </c>
      <c r="K211" s="158">
        <v>1</v>
      </c>
      <c r="L211" s="236">
        <v>0</v>
      </c>
      <c r="M211" s="235"/>
      <c r="N211" s="237">
        <f t="shared" si="35"/>
        <v>0</v>
      </c>
      <c r="O211" s="235"/>
      <c r="P211" s="235"/>
      <c r="Q211" s="235"/>
      <c r="R211" s="127"/>
      <c r="T211" s="159" t="s">
        <v>18</v>
      </c>
      <c r="U211" s="39" t="s">
        <v>41</v>
      </c>
      <c r="V211" s="31"/>
      <c r="W211" s="160">
        <f t="shared" si="36"/>
        <v>0</v>
      </c>
      <c r="X211" s="160">
        <v>0</v>
      </c>
      <c r="Y211" s="160">
        <f t="shared" si="37"/>
        <v>0</v>
      </c>
      <c r="Z211" s="160">
        <v>0</v>
      </c>
      <c r="AA211" s="161">
        <f t="shared" si="38"/>
        <v>0</v>
      </c>
      <c r="AR211" s="13" t="s">
        <v>205</v>
      </c>
      <c r="AT211" s="13" t="s">
        <v>146</v>
      </c>
      <c r="AU211" s="13" t="s">
        <v>124</v>
      </c>
      <c r="AY211" s="13" t="s">
        <v>145</v>
      </c>
      <c r="BE211" s="100">
        <f t="shared" si="39"/>
        <v>0</v>
      </c>
      <c r="BF211" s="100">
        <f t="shared" si="40"/>
        <v>0</v>
      </c>
      <c r="BG211" s="100">
        <f t="shared" si="41"/>
        <v>0</v>
      </c>
      <c r="BH211" s="100">
        <f t="shared" si="42"/>
        <v>0</v>
      </c>
      <c r="BI211" s="100">
        <f t="shared" si="43"/>
        <v>0</v>
      </c>
      <c r="BJ211" s="13" t="s">
        <v>124</v>
      </c>
      <c r="BK211" s="162">
        <f t="shared" si="44"/>
        <v>0</v>
      </c>
      <c r="BL211" s="13" t="s">
        <v>205</v>
      </c>
      <c r="BM211" s="13" t="s">
        <v>428</v>
      </c>
    </row>
    <row r="212" spans="2:65" s="1" customFormat="1" ht="31.5" customHeight="1">
      <c r="B212" s="125"/>
      <c r="C212" s="163" t="s">
        <v>429</v>
      </c>
      <c r="D212" s="163" t="s">
        <v>233</v>
      </c>
      <c r="E212" s="164" t="s">
        <v>430</v>
      </c>
      <c r="F212" s="244" t="s">
        <v>431</v>
      </c>
      <c r="G212" s="245"/>
      <c r="H212" s="245"/>
      <c r="I212" s="245"/>
      <c r="J212" s="165" t="s">
        <v>193</v>
      </c>
      <c r="K212" s="166">
        <v>1</v>
      </c>
      <c r="L212" s="246">
        <v>0</v>
      </c>
      <c r="M212" s="245"/>
      <c r="N212" s="247">
        <f t="shared" si="35"/>
        <v>0</v>
      </c>
      <c r="O212" s="235"/>
      <c r="P212" s="235"/>
      <c r="Q212" s="235"/>
      <c r="R212" s="127"/>
      <c r="T212" s="159" t="s">
        <v>18</v>
      </c>
      <c r="U212" s="39" t="s">
        <v>41</v>
      </c>
      <c r="V212" s="31"/>
      <c r="W212" s="160">
        <f t="shared" si="36"/>
        <v>0</v>
      </c>
      <c r="X212" s="160">
        <v>0.037</v>
      </c>
      <c r="Y212" s="160">
        <f t="shared" si="37"/>
        <v>0.037</v>
      </c>
      <c r="Z212" s="160">
        <v>0</v>
      </c>
      <c r="AA212" s="161">
        <f t="shared" si="38"/>
        <v>0</v>
      </c>
      <c r="AR212" s="13" t="s">
        <v>236</v>
      </c>
      <c r="AT212" s="13" t="s">
        <v>233</v>
      </c>
      <c r="AU212" s="13" t="s">
        <v>124</v>
      </c>
      <c r="AY212" s="13" t="s">
        <v>145</v>
      </c>
      <c r="BE212" s="100">
        <f t="shared" si="39"/>
        <v>0</v>
      </c>
      <c r="BF212" s="100">
        <f t="shared" si="40"/>
        <v>0</v>
      </c>
      <c r="BG212" s="100">
        <f t="shared" si="41"/>
        <v>0</v>
      </c>
      <c r="BH212" s="100">
        <f t="shared" si="42"/>
        <v>0</v>
      </c>
      <c r="BI212" s="100">
        <f t="shared" si="43"/>
        <v>0</v>
      </c>
      <c r="BJ212" s="13" t="s">
        <v>124</v>
      </c>
      <c r="BK212" s="162">
        <f t="shared" si="44"/>
        <v>0</v>
      </c>
      <c r="BL212" s="13" t="s">
        <v>205</v>
      </c>
      <c r="BM212" s="13" t="s">
        <v>432</v>
      </c>
    </row>
    <row r="213" spans="2:65" s="1" customFormat="1" ht="31.5" customHeight="1">
      <c r="B213" s="125"/>
      <c r="C213" s="155" t="s">
        <v>433</v>
      </c>
      <c r="D213" s="155" t="s">
        <v>146</v>
      </c>
      <c r="E213" s="156" t="s">
        <v>434</v>
      </c>
      <c r="F213" s="234" t="s">
        <v>435</v>
      </c>
      <c r="G213" s="235"/>
      <c r="H213" s="235"/>
      <c r="I213" s="235"/>
      <c r="J213" s="157" t="s">
        <v>193</v>
      </c>
      <c r="K213" s="158">
        <v>10</v>
      </c>
      <c r="L213" s="236">
        <v>0</v>
      </c>
      <c r="M213" s="235"/>
      <c r="N213" s="237">
        <f t="shared" si="35"/>
        <v>0</v>
      </c>
      <c r="O213" s="235"/>
      <c r="P213" s="235"/>
      <c r="Q213" s="235"/>
      <c r="R213" s="127"/>
      <c r="T213" s="159" t="s">
        <v>18</v>
      </c>
      <c r="U213" s="39" t="s">
        <v>41</v>
      </c>
      <c r="V213" s="31"/>
      <c r="W213" s="160">
        <f t="shared" si="36"/>
        <v>0</v>
      </c>
      <c r="X213" s="160">
        <v>0.00025</v>
      </c>
      <c r="Y213" s="160">
        <f t="shared" si="37"/>
        <v>0.0025</v>
      </c>
      <c r="Z213" s="160">
        <v>0</v>
      </c>
      <c r="AA213" s="161">
        <f t="shared" si="38"/>
        <v>0</v>
      </c>
      <c r="AR213" s="13" t="s">
        <v>205</v>
      </c>
      <c r="AT213" s="13" t="s">
        <v>146</v>
      </c>
      <c r="AU213" s="13" t="s">
        <v>124</v>
      </c>
      <c r="AY213" s="13" t="s">
        <v>145</v>
      </c>
      <c r="BE213" s="100">
        <f t="shared" si="39"/>
        <v>0</v>
      </c>
      <c r="BF213" s="100">
        <f t="shared" si="40"/>
        <v>0</v>
      </c>
      <c r="BG213" s="100">
        <f t="shared" si="41"/>
        <v>0</v>
      </c>
      <c r="BH213" s="100">
        <f t="shared" si="42"/>
        <v>0</v>
      </c>
      <c r="BI213" s="100">
        <f t="shared" si="43"/>
        <v>0</v>
      </c>
      <c r="BJ213" s="13" t="s">
        <v>124</v>
      </c>
      <c r="BK213" s="162">
        <f t="shared" si="44"/>
        <v>0</v>
      </c>
      <c r="BL213" s="13" t="s">
        <v>205</v>
      </c>
      <c r="BM213" s="13" t="s">
        <v>436</v>
      </c>
    </row>
    <row r="214" spans="2:65" s="1" customFormat="1" ht="44.25" customHeight="1">
      <c r="B214" s="125"/>
      <c r="C214" s="163" t="s">
        <v>437</v>
      </c>
      <c r="D214" s="163" t="s">
        <v>233</v>
      </c>
      <c r="E214" s="164" t="s">
        <v>438</v>
      </c>
      <c r="F214" s="244" t="s">
        <v>439</v>
      </c>
      <c r="G214" s="245"/>
      <c r="H214" s="245"/>
      <c r="I214" s="245"/>
      <c r="J214" s="165" t="s">
        <v>304</v>
      </c>
      <c r="K214" s="166">
        <v>8.15</v>
      </c>
      <c r="L214" s="246">
        <v>0</v>
      </c>
      <c r="M214" s="245"/>
      <c r="N214" s="247">
        <f t="shared" si="35"/>
        <v>0</v>
      </c>
      <c r="O214" s="235"/>
      <c r="P214" s="235"/>
      <c r="Q214" s="235"/>
      <c r="R214" s="127"/>
      <c r="T214" s="159" t="s">
        <v>18</v>
      </c>
      <c r="U214" s="39" t="s">
        <v>41</v>
      </c>
      <c r="V214" s="31"/>
      <c r="W214" s="160">
        <f t="shared" si="36"/>
        <v>0</v>
      </c>
      <c r="X214" s="160">
        <v>0.00114</v>
      </c>
      <c r="Y214" s="160">
        <f t="shared" si="37"/>
        <v>0.009291</v>
      </c>
      <c r="Z214" s="160">
        <v>0</v>
      </c>
      <c r="AA214" s="161">
        <f t="shared" si="38"/>
        <v>0</v>
      </c>
      <c r="AR214" s="13" t="s">
        <v>236</v>
      </c>
      <c r="AT214" s="13" t="s">
        <v>233</v>
      </c>
      <c r="AU214" s="13" t="s">
        <v>124</v>
      </c>
      <c r="AY214" s="13" t="s">
        <v>145</v>
      </c>
      <c r="BE214" s="100">
        <f t="shared" si="39"/>
        <v>0</v>
      </c>
      <c r="BF214" s="100">
        <f t="shared" si="40"/>
        <v>0</v>
      </c>
      <c r="BG214" s="100">
        <f t="shared" si="41"/>
        <v>0</v>
      </c>
      <c r="BH214" s="100">
        <f t="shared" si="42"/>
        <v>0</v>
      </c>
      <c r="BI214" s="100">
        <f t="shared" si="43"/>
        <v>0</v>
      </c>
      <c r="BJ214" s="13" t="s">
        <v>124</v>
      </c>
      <c r="BK214" s="162">
        <f t="shared" si="44"/>
        <v>0</v>
      </c>
      <c r="BL214" s="13" t="s">
        <v>205</v>
      </c>
      <c r="BM214" s="13" t="s">
        <v>440</v>
      </c>
    </row>
    <row r="215" spans="2:65" s="1" customFormat="1" ht="31.5" customHeight="1">
      <c r="B215" s="125"/>
      <c r="C215" s="155" t="s">
        <v>441</v>
      </c>
      <c r="D215" s="155" t="s">
        <v>146</v>
      </c>
      <c r="E215" s="156" t="s">
        <v>442</v>
      </c>
      <c r="F215" s="234" t="s">
        <v>443</v>
      </c>
      <c r="G215" s="235"/>
      <c r="H215" s="235"/>
      <c r="I215" s="235"/>
      <c r="J215" s="157" t="s">
        <v>193</v>
      </c>
      <c r="K215" s="158">
        <v>1</v>
      </c>
      <c r="L215" s="236">
        <v>0</v>
      </c>
      <c r="M215" s="235"/>
      <c r="N215" s="237">
        <f t="shared" si="35"/>
        <v>0</v>
      </c>
      <c r="O215" s="235"/>
      <c r="P215" s="235"/>
      <c r="Q215" s="235"/>
      <c r="R215" s="127"/>
      <c r="T215" s="159" t="s">
        <v>18</v>
      </c>
      <c r="U215" s="39" t="s">
        <v>41</v>
      </c>
      <c r="V215" s="31"/>
      <c r="W215" s="160">
        <f t="shared" si="36"/>
        <v>0</v>
      </c>
      <c r="X215" s="160">
        <v>0.00026</v>
      </c>
      <c r="Y215" s="160">
        <f t="shared" si="37"/>
        <v>0.00026</v>
      </c>
      <c r="Z215" s="160">
        <v>0</v>
      </c>
      <c r="AA215" s="161">
        <f t="shared" si="38"/>
        <v>0</v>
      </c>
      <c r="AR215" s="13" t="s">
        <v>205</v>
      </c>
      <c r="AT215" s="13" t="s">
        <v>146</v>
      </c>
      <c r="AU215" s="13" t="s">
        <v>124</v>
      </c>
      <c r="AY215" s="13" t="s">
        <v>145</v>
      </c>
      <c r="BE215" s="100">
        <f t="shared" si="39"/>
        <v>0</v>
      </c>
      <c r="BF215" s="100">
        <f t="shared" si="40"/>
        <v>0</v>
      </c>
      <c r="BG215" s="100">
        <f t="shared" si="41"/>
        <v>0</v>
      </c>
      <c r="BH215" s="100">
        <f t="shared" si="42"/>
        <v>0</v>
      </c>
      <c r="BI215" s="100">
        <f t="shared" si="43"/>
        <v>0</v>
      </c>
      <c r="BJ215" s="13" t="s">
        <v>124</v>
      </c>
      <c r="BK215" s="162">
        <f t="shared" si="44"/>
        <v>0</v>
      </c>
      <c r="BL215" s="13" t="s">
        <v>205</v>
      </c>
      <c r="BM215" s="13" t="s">
        <v>444</v>
      </c>
    </row>
    <row r="216" spans="2:65" s="1" customFormat="1" ht="44.25" customHeight="1">
      <c r="B216" s="125"/>
      <c r="C216" s="163" t="s">
        <v>445</v>
      </c>
      <c r="D216" s="163" t="s">
        <v>233</v>
      </c>
      <c r="E216" s="164" t="s">
        <v>446</v>
      </c>
      <c r="F216" s="244" t="s">
        <v>439</v>
      </c>
      <c r="G216" s="245"/>
      <c r="H216" s="245"/>
      <c r="I216" s="245"/>
      <c r="J216" s="165" t="s">
        <v>304</v>
      </c>
      <c r="K216" s="166">
        <v>1.92</v>
      </c>
      <c r="L216" s="246">
        <v>0</v>
      </c>
      <c r="M216" s="245"/>
      <c r="N216" s="247">
        <f t="shared" si="35"/>
        <v>0</v>
      </c>
      <c r="O216" s="235"/>
      <c r="P216" s="235"/>
      <c r="Q216" s="235"/>
      <c r="R216" s="127"/>
      <c r="T216" s="159" t="s">
        <v>18</v>
      </c>
      <c r="U216" s="39" t="s">
        <v>41</v>
      </c>
      <c r="V216" s="31"/>
      <c r="W216" s="160">
        <f t="shared" si="36"/>
        <v>0</v>
      </c>
      <c r="X216" s="160">
        <v>0.00114</v>
      </c>
      <c r="Y216" s="160">
        <f t="shared" si="37"/>
        <v>0.0021888</v>
      </c>
      <c r="Z216" s="160">
        <v>0</v>
      </c>
      <c r="AA216" s="161">
        <f t="shared" si="38"/>
        <v>0</v>
      </c>
      <c r="AR216" s="13" t="s">
        <v>236</v>
      </c>
      <c r="AT216" s="13" t="s">
        <v>233</v>
      </c>
      <c r="AU216" s="13" t="s">
        <v>124</v>
      </c>
      <c r="AY216" s="13" t="s">
        <v>145</v>
      </c>
      <c r="BE216" s="100">
        <f t="shared" si="39"/>
        <v>0</v>
      </c>
      <c r="BF216" s="100">
        <f t="shared" si="40"/>
        <v>0</v>
      </c>
      <c r="BG216" s="100">
        <f t="shared" si="41"/>
        <v>0</v>
      </c>
      <c r="BH216" s="100">
        <f t="shared" si="42"/>
        <v>0</v>
      </c>
      <c r="BI216" s="100">
        <f t="shared" si="43"/>
        <v>0</v>
      </c>
      <c r="BJ216" s="13" t="s">
        <v>124</v>
      </c>
      <c r="BK216" s="162">
        <f t="shared" si="44"/>
        <v>0</v>
      </c>
      <c r="BL216" s="13" t="s">
        <v>205</v>
      </c>
      <c r="BM216" s="13" t="s">
        <v>447</v>
      </c>
    </row>
    <row r="217" spans="2:65" s="1" customFormat="1" ht="31.5" customHeight="1">
      <c r="B217" s="125"/>
      <c r="C217" s="155" t="s">
        <v>448</v>
      </c>
      <c r="D217" s="155" t="s">
        <v>146</v>
      </c>
      <c r="E217" s="156" t="s">
        <v>449</v>
      </c>
      <c r="F217" s="234" t="s">
        <v>450</v>
      </c>
      <c r="G217" s="235"/>
      <c r="H217" s="235"/>
      <c r="I217" s="235"/>
      <c r="J217" s="157" t="s">
        <v>193</v>
      </c>
      <c r="K217" s="158">
        <v>4</v>
      </c>
      <c r="L217" s="236">
        <v>0</v>
      </c>
      <c r="M217" s="235"/>
      <c r="N217" s="237">
        <f t="shared" si="35"/>
        <v>0</v>
      </c>
      <c r="O217" s="235"/>
      <c r="P217" s="235"/>
      <c r="Q217" s="235"/>
      <c r="R217" s="127"/>
      <c r="T217" s="159" t="s">
        <v>18</v>
      </c>
      <c r="U217" s="39" t="s">
        <v>41</v>
      </c>
      <c r="V217" s="31"/>
      <c r="W217" s="160">
        <f t="shared" si="36"/>
        <v>0</v>
      </c>
      <c r="X217" s="160">
        <v>0.0003</v>
      </c>
      <c r="Y217" s="160">
        <f t="shared" si="37"/>
        <v>0.0012</v>
      </c>
      <c r="Z217" s="160">
        <v>0</v>
      </c>
      <c r="AA217" s="161">
        <f t="shared" si="38"/>
        <v>0</v>
      </c>
      <c r="AR217" s="13" t="s">
        <v>205</v>
      </c>
      <c r="AT217" s="13" t="s">
        <v>146</v>
      </c>
      <c r="AU217" s="13" t="s">
        <v>124</v>
      </c>
      <c r="AY217" s="13" t="s">
        <v>145</v>
      </c>
      <c r="BE217" s="100">
        <f t="shared" si="39"/>
        <v>0</v>
      </c>
      <c r="BF217" s="100">
        <f t="shared" si="40"/>
        <v>0</v>
      </c>
      <c r="BG217" s="100">
        <f t="shared" si="41"/>
        <v>0</v>
      </c>
      <c r="BH217" s="100">
        <f t="shared" si="42"/>
        <v>0</v>
      </c>
      <c r="BI217" s="100">
        <f t="shared" si="43"/>
        <v>0</v>
      </c>
      <c r="BJ217" s="13" t="s">
        <v>124</v>
      </c>
      <c r="BK217" s="162">
        <f t="shared" si="44"/>
        <v>0</v>
      </c>
      <c r="BL217" s="13" t="s">
        <v>205</v>
      </c>
      <c r="BM217" s="13" t="s">
        <v>451</v>
      </c>
    </row>
    <row r="218" spans="2:65" s="1" customFormat="1" ht="44.25" customHeight="1">
      <c r="B218" s="125"/>
      <c r="C218" s="163" t="s">
        <v>452</v>
      </c>
      <c r="D218" s="163" t="s">
        <v>233</v>
      </c>
      <c r="E218" s="164" t="s">
        <v>453</v>
      </c>
      <c r="F218" s="244" t="s">
        <v>439</v>
      </c>
      <c r="G218" s="245"/>
      <c r="H218" s="245"/>
      <c r="I218" s="245"/>
      <c r="J218" s="165" t="s">
        <v>304</v>
      </c>
      <c r="K218" s="166">
        <v>25.688</v>
      </c>
      <c r="L218" s="246">
        <v>0</v>
      </c>
      <c r="M218" s="245"/>
      <c r="N218" s="247">
        <f t="shared" si="35"/>
        <v>0</v>
      </c>
      <c r="O218" s="235"/>
      <c r="P218" s="235"/>
      <c r="Q218" s="235"/>
      <c r="R218" s="127"/>
      <c r="T218" s="159" t="s">
        <v>18</v>
      </c>
      <c r="U218" s="39" t="s">
        <v>41</v>
      </c>
      <c r="V218" s="31"/>
      <c r="W218" s="160">
        <f t="shared" si="36"/>
        <v>0</v>
      </c>
      <c r="X218" s="160">
        <v>0.00114</v>
      </c>
      <c r="Y218" s="160">
        <f t="shared" si="37"/>
        <v>0.02928432</v>
      </c>
      <c r="Z218" s="160">
        <v>0</v>
      </c>
      <c r="AA218" s="161">
        <f t="shared" si="38"/>
        <v>0</v>
      </c>
      <c r="AR218" s="13" t="s">
        <v>236</v>
      </c>
      <c r="AT218" s="13" t="s">
        <v>233</v>
      </c>
      <c r="AU218" s="13" t="s">
        <v>124</v>
      </c>
      <c r="AY218" s="13" t="s">
        <v>145</v>
      </c>
      <c r="BE218" s="100">
        <f t="shared" si="39"/>
        <v>0</v>
      </c>
      <c r="BF218" s="100">
        <f t="shared" si="40"/>
        <v>0</v>
      </c>
      <c r="BG218" s="100">
        <f t="shared" si="41"/>
        <v>0</v>
      </c>
      <c r="BH218" s="100">
        <f t="shared" si="42"/>
        <v>0</v>
      </c>
      <c r="BI218" s="100">
        <f t="shared" si="43"/>
        <v>0</v>
      </c>
      <c r="BJ218" s="13" t="s">
        <v>124</v>
      </c>
      <c r="BK218" s="162">
        <f t="shared" si="44"/>
        <v>0</v>
      </c>
      <c r="BL218" s="13" t="s">
        <v>205</v>
      </c>
      <c r="BM218" s="13" t="s">
        <v>454</v>
      </c>
    </row>
    <row r="219" spans="2:65" s="1" customFormat="1" ht="31.5" customHeight="1">
      <c r="B219" s="125"/>
      <c r="C219" s="155" t="s">
        <v>455</v>
      </c>
      <c r="D219" s="155" t="s">
        <v>146</v>
      </c>
      <c r="E219" s="156" t="s">
        <v>456</v>
      </c>
      <c r="F219" s="234" t="s">
        <v>457</v>
      </c>
      <c r="G219" s="235"/>
      <c r="H219" s="235"/>
      <c r="I219" s="235"/>
      <c r="J219" s="157" t="s">
        <v>218</v>
      </c>
      <c r="K219" s="158">
        <v>1.203</v>
      </c>
      <c r="L219" s="236">
        <v>0</v>
      </c>
      <c r="M219" s="235"/>
      <c r="N219" s="237">
        <f t="shared" si="35"/>
        <v>0</v>
      </c>
      <c r="O219" s="235"/>
      <c r="P219" s="235"/>
      <c r="Q219" s="235"/>
      <c r="R219" s="127"/>
      <c r="T219" s="159" t="s">
        <v>18</v>
      </c>
      <c r="U219" s="39" t="s">
        <v>41</v>
      </c>
      <c r="V219" s="31"/>
      <c r="W219" s="160">
        <f t="shared" si="36"/>
        <v>0</v>
      </c>
      <c r="X219" s="160">
        <v>0</v>
      </c>
      <c r="Y219" s="160">
        <f t="shared" si="37"/>
        <v>0</v>
      </c>
      <c r="Z219" s="160">
        <v>0</v>
      </c>
      <c r="AA219" s="161">
        <f t="shared" si="38"/>
        <v>0</v>
      </c>
      <c r="AR219" s="13" t="s">
        <v>205</v>
      </c>
      <c r="AT219" s="13" t="s">
        <v>146</v>
      </c>
      <c r="AU219" s="13" t="s">
        <v>124</v>
      </c>
      <c r="AY219" s="13" t="s">
        <v>145</v>
      </c>
      <c r="BE219" s="100">
        <f t="shared" si="39"/>
        <v>0</v>
      </c>
      <c r="BF219" s="100">
        <f t="shared" si="40"/>
        <v>0</v>
      </c>
      <c r="BG219" s="100">
        <f t="shared" si="41"/>
        <v>0</v>
      </c>
      <c r="BH219" s="100">
        <f t="shared" si="42"/>
        <v>0</v>
      </c>
      <c r="BI219" s="100">
        <f t="shared" si="43"/>
        <v>0</v>
      </c>
      <c r="BJ219" s="13" t="s">
        <v>124</v>
      </c>
      <c r="BK219" s="162">
        <f t="shared" si="44"/>
        <v>0</v>
      </c>
      <c r="BL219" s="13" t="s">
        <v>205</v>
      </c>
      <c r="BM219" s="13" t="s">
        <v>458</v>
      </c>
    </row>
    <row r="220" spans="2:63" s="9" customFormat="1" ht="29.25" customHeight="1">
      <c r="B220" s="144"/>
      <c r="C220" s="145"/>
      <c r="D220" s="154" t="s">
        <v>114</v>
      </c>
      <c r="E220" s="154"/>
      <c r="F220" s="154"/>
      <c r="G220" s="154"/>
      <c r="H220" s="154"/>
      <c r="I220" s="154"/>
      <c r="J220" s="154"/>
      <c r="K220" s="154"/>
      <c r="L220" s="154"/>
      <c r="M220" s="154"/>
      <c r="N220" s="248">
        <f>BK220</f>
        <v>0</v>
      </c>
      <c r="O220" s="249"/>
      <c r="P220" s="249"/>
      <c r="Q220" s="249"/>
      <c r="R220" s="147"/>
      <c r="T220" s="148"/>
      <c r="U220" s="145"/>
      <c r="V220" s="145"/>
      <c r="W220" s="149">
        <f>SUM(W221:W225)</f>
        <v>0</v>
      </c>
      <c r="X220" s="145"/>
      <c r="Y220" s="149">
        <f>SUM(Y221:Y225)</f>
        <v>1.9459781999999999</v>
      </c>
      <c r="Z220" s="145"/>
      <c r="AA220" s="150">
        <f>SUM(AA221:AA225)</f>
        <v>0</v>
      </c>
      <c r="AR220" s="151" t="s">
        <v>124</v>
      </c>
      <c r="AT220" s="152" t="s">
        <v>73</v>
      </c>
      <c r="AU220" s="152" t="s">
        <v>81</v>
      </c>
      <c r="AY220" s="151" t="s">
        <v>145</v>
      </c>
      <c r="BK220" s="153">
        <f>SUM(BK221:BK225)</f>
        <v>0</v>
      </c>
    </row>
    <row r="221" spans="2:65" s="1" customFormat="1" ht="31.5" customHeight="1">
      <c r="B221" s="125"/>
      <c r="C221" s="155" t="s">
        <v>459</v>
      </c>
      <c r="D221" s="155" t="s">
        <v>146</v>
      </c>
      <c r="E221" s="156" t="s">
        <v>460</v>
      </c>
      <c r="F221" s="234" t="s">
        <v>461</v>
      </c>
      <c r="G221" s="235"/>
      <c r="H221" s="235"/>
      <c r="I221" s="235"/>
      <c r="J221" s="157" t="s">
        <v>149</v>
      </c>
      <c r="K221" s="158">
        <v>5.1</v>
      </c>
      <c r="L221" s="236">
        <v>0</v>
      </c>
      <c r="M221" s="235"/>
      <c r="N221" s="237">
        <f>ROUND(L221*K221,3)</f>
        <v>0</v>
      </c>
      <c r="O221" s="235"/>
      <c r="P221" s="235"/>
      <c r="Q221" s="235"/>
      <c r="R221" s="127"/>
      <c r="T221" s="159" t="s">
        <v>18</v>
      </c>
      <c r="U221" s="39" t="s">
        <v>41</v>
      </c>
      <c r="V221" s="31"/>
      <c r="W221" s="160">
        <f>V221*K221</f>
        <v>0</v>
      </c>
      <c r="X221" s="160">
        <v>0.0444</v>
      </c>
      <c r="Y221" s="160">
        <f>X221*K221</f>
        <v>0.22644</v>
      </c>
      <c r="Z221" s="160">
        <v>0</v>
      </c>
      <c r="AA221" s="161">
        <f>Z221*K221</f>
        <v>0</v>
      </c>
      <c r="AR221" s="13" t="s">
        <v>150</v>
      </c>
      <c r="AT221" s="13" t="s">
        <v>146</v>
      </c>
      <c r="AU221" s="13" t="s">
        <v>124</v>
      </c>
      <c r="AY221" s="13" t="s">
        <v>145</v>
      </c>
      <c r="BE221" s="100">
        <f>IF(U221="základná",N221,0)</f>
        <v>0</v>
      </c>
      <c r="BF221" s="100">
        <f>IF(U221="znížená",N221,0)</f>
        <v>0</v>
      </c>
      <c r="BG221" s="100">
        <f>IF(U221="zákl. prenesená",N221,0)</f>
        <v>0</v>
      </c>
      <c r="BH221" s="100">
        <f>IF(U221="zníž. prenesená",N221,0)</f>
        <v>0</v>
      </c>
      <c r="BI221" s="100">
        <f>IF(U221="nulová",N221,0)</f>
        <v>0</v>
      </c>
      <c r="BJ221" s="13" t="s">
        <v>124</v>
      </c>
      <c r="BK221" s="162">
        <f>ROUND(L221*K221,3)</f>
        <v>0</v>
      </c>
      <c r="BL221" s="13" t="s">
        <v>150</v>
      </c>
      <c r="BM221" s="13" t="s">
        <v>462</v>
      </c>
    </row>
    <row r="222" spans="2:65" s="1" customFormat="1" ht="31.5" customHeight="1">
      <c r="B222" s="125"/>
      <c r="C222" s="163" t="s">
        <v>463</v>
      </c>
      <c r="D222" s="163" t="s">
        <v>233</v>
      </c>
      <c r="E222" s="164" t="s">
        <v>464</v>
      </c>
      <c r="F222" s="244" t="s">
        <v>465</v>
      </c>
      <c r="G222" s="245"/>
      <c r="H222" s="245"/>
      <c r="I222" s="245"/>
      <c r="J222" s="165" t="s">
        <v>149</v>
      </c>
      <c r="K222" s="166">
        <v>5.202</v>
      </c>
      <c r="L222" s="246">
        <v>0</v>
      </c>
      <c r="M222" s="245"/>
      <c r="N222" s="247">
        <f>ROUND(L222*K222,3)</f>
        <v>0</v>
      </c>
      <c r="O222" s="235"/>
      <c r="P222" s="235"/>
      <c r="Q222" s="235"/>
      <c r="R222" s="127"/>
      <c r="T222" s="159" t="s">
        <v>18</v>
      </c>
      <c r="U222" s="39" t="s">
        <v>41</v>
      </c>
      <c r="V222" s="31"/>
      <c r="W222" s="160">
        <f>V222*K222</f>
        <v>0</v>
      </c>
      <c r="X222" s="160">
        <v>0.0178</v>
      </c>
      <c r="Y222" s="160">
        <f>X222*K222</f>
        <v>0.0925956</v>
      </c>
      <c r="Z222" s="160">
        <v>0</v>
      </c>
      <c r="AA222" s="161">
        <f>Z222*K222</f>
        <v>0</v>
      </c>
      <c r="AR222" s="13" t="s">
        <v>174</v>
      </c>
      <c r="AT222" s="13" t="s">
        <v>233</v>
      </c>
      <c r="AU222" s="13" t="s">
        <v>124</v>
      </c>
      <c r="AY222" s="13" t="s">
        <v>145</v>
      </c>
      <c r="BE222" s="100">
        <f>IF(U222="základná",N222,0)</f>
        <v>0</v>
      </c>
      <c r="BF222" s="100">
        <f>IF(U222="znížená",N222,0)</f>
        <v>0</v>
      </c>
      <c r="BG222" s="100">
        <f>IF(U222="zákl. prenesená",N222,0)</f>
        <v>0</v>
      </c>
      <c r="BH222" s="100">
        <f>IF(U222="zníž. prenesená",N222,0)</f>
        <v>0</v>
      </c>
      <c r="BI222" s="100">
        <f>IF(U222="nulová",N222,0)</f>
        <v>0</v>
      </c>
      <c r="BJ222" s="13" t="s">
        <v>124</v>
      </c>
      <c r="BK222" s="162">
        <f>ROUND(L222*K222,3)</f>
        <v>0</v>
      </c>
      <c r="BL222" s="13" t="s">
        <v>150</v>
      </c>
      <c r="BM222" s="13" t="s">
        <v>466</v>
      </c>
    </row>
    <row r="223" spans="2:65" s="1" customFormat="1" ht="31.5" customHeight="1">
      <c r="B223" s="125"/>
      <c r="C223" s="155" t="s">
        <v>467</v>
      </c>
      <c r="D223" s="155" t="s">
        <v>146</v>
      </c>
      <c r="E223" s="156" t="s">
        <v>468</v>
      </c>
      <c r="F223" s="234" t="s">
        <v>469</v>
      </c>
      <c r="G223" s="235"/>
      <c r="H223" s="235"/>
      <c r="I223" s="235"/>
      <c r="J223" s="157" t="s">
        <v>149</v>
      </c>
      <c r="K223" s="158">
        <v>209.82</v>
      </c>
      <c r="L223" s="236">
        <v>0</v>
      </c>
      <c r="M223" s="235"/>
      <c r="N223" s="237">
        <f>ROUND(L223*K223,3)</f>
        <v>0</v>
      </c>
      <c r="O223" s="235"/>
      <c r="P223" s="235"/>
      <c r="Q223" s="235"/>
      <c r="R223" s="127"/>
      <c r="T223" s="159" t="s">
        <v>18</v>
      </c>
      <c r="U223" s="39" t="s">
        <v>41</v>
      </c>
      <c r="V223" s="31"/>
      <c r="W223" s="160">
        <f>V223*K223</f>
        <v>0</v>
      </c>
      <c r="X223" s="160">
        <v>0.00347</v>
      </c>
      <c r="Y223" s="160">
        <f>X223*K223</f>
        <v>0.7280753999999999</v>
      </c>
      <c r="Z223" s="160">
        <v>0</v>
      </c>
      <c r="AA223" s="161">
        <f>Z223*K223</f>
        <v>0</v>
      </c>
      <c r="AR223" s="13" t="s">
        <v>205</v>
      </c>
      <c r="AT223" s="13" t="s">
        <v>146</v>
      </c>
      <c r="AU223" s="13" t="s">
        <v>124</v>
      </c>
      <c r="AY223" s="13" t="s">
        <v>145</v>
      </c>
      <c r="BE223" s="100">
        <f>IF(U223="základná",N223,0)</f>
        <v>0</v>
      </c>
      <c r="BF223" s="100">
        <f>IF(U223="znížená",N223,0)</f>
        <v>0</v>
      </c>
      <c r="BG223" s="100">
        <f>IF(U223="zákl. prenesená",N223,0)</f>
        <v>0</v>
      </c>
      <c r="BH223" s="100">
        <f>IF(U223="zníž. prenesená",N223,0)</f>
        <v>0</v>
      </c>
      <c r="BI223" s="100">
        <f>IF(U223="nulová",N223,0)</f>
        <v>0</v>
      </c>
      <c r="BJ223" s="13" t="s">
        <v>124</v>
      </c>
      <c r="BK223" s="162">
        <f>ROUND(L223*K223,3)</f>
        <v>0</v>
      </c>
      <c r="BL223" s="13" t="s">
        <v>205</v>
      </c>
      <c r="BM223" s="13" t="s">
        <v>470</v>
      </c>
    </row>
    <row r="224" spans="2:65" s="1" customFormat="1" ht="31.5" customHeight="1">
      <c r="B224" s="125"/>
      <c r="C224" s="163" t="s">
        <v>471</v>
      </c>
      <c r="D224" s="163" t="s">
        <v>233</v>
      </c>
      <c r="E224" s="164" t="s">
        <v>472</v>
      </c>
      <c r="F224" s="244" t="s">
        <v>473</v>
      </c>
      <c r="G224" s="245"/>
      <c r="H224" s="245"/>
      <c r="I224" s="245"/>
      <c r="J224" s="165" t="s">
        <v>149</v>
      </c>
      <c r="K224" s="166">
        <v>214.016</v>
      </c>
      <c r="L224" s="246">
        <v>0</v>
      </c>
      <c r="M224" s="245"/>
      <c r="N224" s="247">
        <f>ROUND(L224*K224,3)</f>
        <v>0</v>
      </c>
      <c r="O224" s="235"/>
      <c r="P224" s="235"/>
      <c r="Q224" s="235"/>
      <c r="R224" s="127"/>
      <c r="T224" s="159" t="s">
        <v>18</v>
      </c>
      <c r="U224" s="39" t="s">
        <v>41</v>
      </c>
      <c r="V224" s="31"/>
      <c r="W224" s="160">
        <f>V224*K224</f>
        <v>0</v>
      </c>
      <c r="X224" s="160">
        <v>0.0042</v>
      </c>
      <c r="Y224" s="160">
        <f>X224*K224</f>
        <v>0.8988671999999999</v>
      </c>
      <c r="Z224" s="160">
        <v>0</v>
      </c>
      <c r="AA224" s="161">
        <f>Z224*K224</f>
        <v>0</v>
      </c>
      <c r="AR224" s="13" t="s">
        <v>236</v>
      </c>
      <c r="AT224" s="13" t="s">
        <v>233</v>
      </c>
      <c r="AU224" s="13" t="s">
        <v>124</v>
      </c>
      <c r="AY224" s="13" t="s">
        <v>145</v>
      </c>
      <c r="BE224" s="100">
        <f>IF(U224="základná",N224,0)</f>
        <v>0</v>
      </c>
      <c r="BF224" s="100">
        <f>IF(U224="znížená",N224,0)</f>
        <v>0</v>
      </c>
      <c r="BG224" s="100">
        <f>IF(U224="zákl. prenesená",N224,0)</f>
        <v>0</v>
      </c>
      <c r="BH224" s="100">
        <f>IF(U224="zníž. prenesená",N224,0)</f>
        <v>0</v>
      </c>
      <c r="BI224" s="100">
        <f>IF(U224="nulová",N224,0)</f>
        <v>0</v>
      </c>
      <c r="BJ224" s="13" t="s">
        <v>124</v>
      </c>
      <c r="BK224" s="162">
        <f>ROUND(L224*K224,3)</f>
        <v>0</v>
      </c>
      <c r="BL224" s="13" t="s">
        <v>205</v>
      </c>
      <c r="BM224" s="13" t="s">
        <v>474</v>
      </c>
    </row>
    <row r="225" spans="2:65" s="1" customFormat="1" ht="31.5" customHeight="1">
      <c r="B225" s="125"/>
      <c r="C225" s="155" t="s">
        <v>475</v>
      </c>
      <c r="D225" s="155" t="s">
        <v>146</v>
      </c>
      <c r="E225" s="156" t="s">
        <v>476</v>
      </c>
      <c r="F225" s="234" t="s">
        <v>477</v>
      </c>
      <c r="G225" s="235"/>
      <c r="H225" s="235"/>
      <c r="I225" s="235"/>
      <c r="J225" s="157" t="s">
        <v>218</v>
      </c>
      <c r="K225" s="158">
        <v>1.627</v>
      </c>
      <c r="L225" s="236">
        <v>0</v>
      </c>
      <c r="M225" s="235"/>
      <c r="N225" s="237">
        <f>ROUND(L225*K225,3)</f>
        <v>0</v>
      </c>
      <c r="O225" s="235"/>
      <c r="P225" s="235"/>
      <c r="Q225" s="235"/>
      <c r="R225" s="127"/>
      <c r="T225" s="159" t="s">
        <v>18</v>
      </c>
      <c r="U225" s="39" t="s">
        <v>41</v>
      </c>
      <c r="V225" s="31"/>
      <c r="W225" s="160">
        <f>V225*K225</f>
        <v>0</v>
      </c>
      <c r="X225" s="160">
        <v>0</v>
      </c>
      <c r="Y225" s="160">
        <f>X225*K225</f>
        <v>0</v>
      </c>
      <c r="Z225" s="160">
        <v>0</v>
      </c>
      <c r="AA225" s="161">
        <f>Z225*K225</f>
        <v>0</v>
      </c>
      <c r="AR225" s="13" t="s">
        <v>205</v>
      </c>
      <c r="AT225" s="13" t="s">
        <v>146</v>
      </c>
      <c r="AU225" s="13" t="s">
        <v>124</v>
      </c>
      <c r="AY225" s="13" t="s">
        <v>145</v>
      </c>
      <c r="BE225" s="100">
        <f>IF(U225="základná",N225,0)</f>
        <v>0</v>
      </c>
      <c r="BF225" s="100">
        <f>IF(U225="znížená",N225,0)</f>
        <v>0</v>
      </c>
      <c r="BG225" s="100">
        <f>IF(U225="zákl. prenesená",N225,0)</f>
        <v>0</v>
      </c>
      <c r="BH225" s="100">
        <f>IF(U225="zníž. prenesená",N225,0)</f>
        <v>0</v>
      </c>
      <c r="BI225" s="100">
        <f>IF(U225="nulová",N225,0)</f>
        <v>0</v>
      </c>
      <c r="BJ225" s="13" t="s">
        <v>124</v>
      </c>
      <c r="BK225" s="162">
        <f>ROUND(L225*K225,3)</f>
        <v>0</v>
      </c>
      <c r="BL225" s="13" t="s">
        <v>205</v>
      </c>
      <c r="BM225" s="13" t="s">
        <v>478</v>
      </c>
    </row>
    <row r="226" spans="2:63" s="9" customFormat="1" ht="29.25" customHeight="1">
      <c r="B226" s="144"/>
      <c r="C226" s="145"/>
      <c r="D226" s="154" t="s">
        <v>115</v>
      </c>
      <c r="E226" s="154"/>
      <c r="F226" s="154"/>
      <c r="G226" s="154"/>
      <c r="H226" s="154"/>
      <c r="I226" s="154"/>
      <c r="J226" s="154"/>
      <c r="K226" s="154"/>
      <c r="L226" s="154"/>
      <c r="M226" s="154"/>
      <c r="N226" s="248">
        <f>BK226</f>
        <v>0</v>
      </c>
      <c r="O226" s="249"/>
      <c r="P226" s="249"/>
      <c r="Q226" s="249"/>
      <c r="R226" s="147"/>
      <c r="T226" s="148"/>
      <c r="U226" s="145"/>
      <c r="V226" s="145"/>
      <c r="W226" s="149">
        <f>SUM(W227:W229)</f>
        <v>0</v>
      </c>
      <c r="X226" s="145"/>
      <c r="Y226" s="149">
        <f>SUM(Y227:Y229)</f>
        <v>4.17834</v>
      </c>
      <c r="Z226" s="145"/>
      <c r="AA226" s="150">
        <f>SUM(AA227:AA229)</f>
        <v>0</v>
      </c>
      <c r="AR226" s="151" t="s">
        <v>124</v>
      </c>
      <c r="AT226" s="152" t="s">
        <v>73</v>
      </c>
      <c r="AU226" s="152" t="s">
        <v>81</v>
      </c>
      <c r="AY226" s="151" t="s">
        <v>145</v>
      </c>
      <c r="BK226" s="153">
        <f>SUM(BK227:BK229)</f>
        <v>0</v>
      </c>
    </row>
    <row r="227" spans="2:65" s="1" customFormat="1" ht="31.5" customHeight="1">
      <c r="B227" s="125"/>
      <c r="C227" s="155" t="s">
        <v>479</v>
      </c>
      <c r="D227" s="155" t="s">
        <v>146</v>
      </c>
      <c r="E227" s="156" t="s">
        <v>480</v>
      </c>
      <c r="F227" s="234" t="s">
        <v>481</v>
      </c>
      <c r="G227" s="235"/>
      <c r="H227" s="235"/>
      <c r="I227" s="235"/>
      <c r="J227" s="157" t="s">
        <v>149</v>
      </c>
      <c r="K227" s="158">
        <v>66.8</v>
      </c>
      <c r="L227" s="236">
        <v>0</v>
      </c>
      <c r="M227" s="235"/>
      <c r="N227" s="237">
        <f>ROUND(L227*K227,3)</f>
        <v>0</v>
      </c>
      <c r="O227" s="235"/>
      <c r="P227" s="235"/>
      <c r="Q227" s="235"/>
      <c r="R227" s="127"/>
      <c r="T227" s="159" t="s">
        <v>18</v>
      </c>
      <c r="U227" s="39" t="s">
        <v>41</v>
      </c>
      <c r="V227" s="31"/>
      <c r="W227" s="160">
        <f>V227*K227</f>
        <v>0</v>
      </c>
      <c r="X227" s="160">
        <v>0.04113</v>
      </c>
      <c r="Y227" s="160">
        <f>X227*K227</f>
        <v>2.747484</v>
      </c>
      <c r="Z227" s="160">
        <v>0</v>
      </c>
      <c r="AA227" s="161">
        <f>Z227*K227</f>
        <v>0</v>
      </c>
      <c r="AR227" s="13" t="s">
        <v>205</v>
      </c>
      <c r="AT227" s="13" t="s">
        <v>146</v>
      </c>
      <c r="AU227" s="13" t="s">
        <v>124</v>
      </c>
      <c r="AY227" s="13" t="s">
        <v>145</v>
      </c>
      <c r="BE227" s="100">
        <f>IF(U227="základná",N227,0)</f>
        <v>0</v>
      </c>
      <c r="BF227" s="100">
        <f>IF(U227="znížená",N227,0)</f>
        <v>0</v>
      </c>
      <c r="BG227" s="100">
        <f>IF(U227="zákl. prenesená",N227,0)</f>
        <v>0</v>
      </c>
      <c r="BH227" s="100">
        <f>IF(U227="zníž. prenesená",N227,0)</f>
        <v>0</v>
      </c>
      <c r="BI227" s="100">
        <f>IF(U227="nulová",N227,0)</f>
        <v>0</v>
      </c>
      <c r="BJ227" s="13" t="s">
        <v>124</v>
      </c>
      <c r="BK227" s="162">
        <f>ROUND(L227*K227,3)</f>
        <v>0</v>
      </c>
      <c r="BL227" s="13" t="s">
        <v>205</v>
      </c>
      <c r="BM227" s="13" t="s">
        <v>482</v>
      </c>
    </row>
    <row r="228" spans="2:65" s="1" customFormat="1" ht="31.5" customHeight="1">
      <c r="B228" s="125"/>
      <c r="C228" s="163" t="s">
        <v>483</v>
      </c>
      <c r="D228" s="163" t="s">
        <v>233</v>
      </c>
      <c r="E228" s="164" t="s">
        <v>484</v>
      </c>
      <c r="F228" s="244" t="s">
        <v>485</v>
      </c>
      <c r="G228" s="245"/>
      <c r="H228" s="245"/>
      <c r="I228" s="245"/>
      <c r="J228" s="165" t="s">
        <v>149</v>
      </c>
      <c r="K228" s="166">
        <v>68.136</v>
      </c>
      <c r="L228" s="246">
        <v>0</v>
      </c>
      <c r="M228" s="245"/>
      <c r="N228" s="247">
        <f>ROUND(L228*K228,3)</f>
        <v>0</v>
      </c>
      <c r="O228" s="235"/>
      <c r="P228" s="235"/>
      <c r="Q228" s="235"/>
      <c r="R228" s="127"/>
      <c r="T228" s="159" t="s">
        <v>18</v>
      </c>
      <c r="U228" s="39" t="s">
        <v>41</v>
      </c>
      <c r="V228" s="31"/>
      <c r="W228" s="160">
        <f>V228*K228</f>
        <v>0</v>
      </c>
      <c r="X228" s="160">
        <v>0.021</v>
      </c>
      <c r="Y228" s="160">
        <f>X228*K228</f>
        <v>1.430856</v>
      </c>
      <c r="Z228" s="160">
        <v>0</v>
      </c>
      <c r="AA228" s="161">
        <f>Z228*K228</f>
        <v>0</v>
      </c>
      <c r="AR228" s="13" t="s">
        <v>236</v>
      </c>
      <c r="AT228" s="13" t="s">
        <v>233</v>
      </c>
      <c r="AU228" s="13" t="s">
        <v>124</v>
      </c>
      <c r="AY228" s="13" t="s">
        <v>145</v>
      </c>
      <c r="BE228" s="100">
        <f>IF(U228="základná",N228,0)</f>
        <v>0</v>
      </c>
      <c r="BF228" s="100">
        <f>IF(U228="znížená",N228,0)</f>
        <v>0</v>
      </c>
      <c r="BG228" s="100">
        <f>IF(U228="zákl. prenesená",N228,0)</f>
        <v>0</v>
      </c>
      <c r="BH228" s="100">
        <f>IF(U228="zníž. prenesená",N228,0)</f>
        <v>0</v>
      </c>
      <c r="BI228" s="100">
        <f>IF(U228="nulová",N228,0)</f>
        <v>0</v>
      </c>
      <c r="BJ228" s="13" t="s">
        <v>124</v>
      </c>
      <c r="BK228" s="162">
        <f>ROUND(L228*K228,3)</f>
        <v>0</v>
      </c>
      <c r="BL228" s="13" t="s">
        <v>205</v>
      </c>
      <c r="BM228" s="13" t="s">
        <v>486</v>
      </c>
    </row>
    <row r="229" spans="2:65" s="1" customFormat="1" ht="31.5" customHeight="1">
      <c r="B229" s="125"/>
      <c r="C229" s="155" t="s">
        <v>487</v>
      </c>
      <c r="D229" s="155" t="s">
        <v>146</v>
      </c>
      <c r="E229" s="156" t="s">
        <v>488</v>
      </c>
      <c r="F229" s="234" t="s">
        <v>489</v>
      </c>
      <c r="G229" s="235"/>
      <c r="H229" s="235"/>
      <c r="I229" s="235"/>
      <c r="J229" s="157" t="s">
        <v>218</v>
      </c>
      <c r="K229" s="158">
        <v>4.178</v>
      </c>
      <c r="L229" s="236">
        <v>0</v>
      </c>
      <c r="M229" s="235"/>
      <c r="N229" s="237">
        <f>ROUND(L229*K229,3)</f>
        <v>0</v>
      </c>
      <c r="O229" s="235"/>
      <c r="P229" s="235"/>
      <c r="Q229" s="235"/>
      <c r="R229" s="127"/>
      <c r="T229" s="159" t="s">
        <v>18</v>
      </c>
      <c r="U229" s="39" t="s">
        <v>41</v>
      </c>
      <c r="V229" s="31"/>
      <c r="W229" s="160">
        <f>V229*K229</f>
        <v>0</v>
      </c>
      <c r="X229" s="160">
        <v>0</v>
      </c>
      <c r="Y229" s="160">
        <f>X229*K229</f>
        <v>0</v>
      </c>
      <c r="Z229" s="160">
        <v>0</v>
      </c>
      <c r="AA229" s="161">
        <f>Z229*K229</f>
        <v>0</v>
      </c>
      <c r="AR229" s="13" t="s">
        <v>205</v>
      </c>
      <c r="AT229" s="13" t="s">
        <v>146</v>
      </c>
      <c r="AU229" s="13" t="s">
        <v>124</v>
      </c>
      <c r="AY229" s="13" t="s">
        <v>145</v>
      </c>
      <c r="BE229" s="100">
        <f>IF(U229="základná",N229,0)</f>
        <v>0</v>
      </c>
      <c r="BF229" s="100">
        <f>IF(U229="znížená",N229,0)</f>
        <v>0</v>
      </c>
      <c r="BG229" s="100">
        <f>IF(U229="zákl. prenesená",N229,0)</f>
        <v>0</v>
      </c>
      <c r="BH229" s="100">
        <f>IF(U229="zníž. prenesená",N229,0)</f>
        <v>0</v>
      </c>
      <c r="BI229" s="100">
        <f>IF(U229="nulová",N229,0)</f>
        <v>0</v>
      </c>
      <c r="BJ229" s="13" t="s">
        <v>124</v>
      </c>
      <c r="BK229" s="162">
        <f>ROUND(L229*K229,3)</f>
        <v>0</v>
      </c>
      <c r="BL229" s="13" t="s">
        <v>205</v>
      </c>
      <c r="BM229" s="13" t="s">
        <v>490</v>
      </c>
    </row>
    <row r="230" spans="2:63" s="9" customFormat="1" ht="29.25" customHeight="1">
      <c r="B230" s="144"/>
      <c r="C230" s="145"/>
      <c r="D230" s="154" t="s">
        <v>116</v>
      </c>
      <c r="E230" s="154"/>
      <c r="F230" s="154"/>
      <c r="G230" s="154"/>
      <c r="H230" s="154"/>
      <c r="I230" s="154"/>
      <c r="J230" s="154"/>
      <c r="K230" s="154"/>
      <c r="L230" s="154"/>
      <c r="M230" s="154"/>
      <c r="N230" s="248">
        <f>BK230</f>
        <v>0</v>
      </c>
      <c r="O230" s="249"/>
      <c r="P230" s="249"/>
      <c r="Q230" s="249"/>
      <c r="R230" s="147"/>
      <c r="T230" s="148"/>
      <c r="U230" s="145"/>
      <c r="V230" s="145"/>
      <c r="W230" s="149">
        <f>SUM(W231:W232)</f>
        <v>0</v>
      </c>
      <c r="X230" s="145"/>
      <c r="Y230" s="149">
        <f>SUM(Y231:Y232)</f>
        <v>0.03696</v>
      </c>
      <c r="Z230" s="145"/>
      <c r="AA230" s="150">
        <f>SUM(AA231:AA232)</f>
        <v>0</v>
      </c>
      <c r="AR230" s="151" t="s">
        <v>124</v>
      </c>
      <c r="AT230" s="152" t="s">
        <v>73</v>
      </c>
      <c r="AU230" s="152" t="s">
        <v>81</v>
      </c>
      <c r="AY230" s="151" t="s">
        <v>145</v>
      </c>
      <c r="BK230" s="153">
        <f>SUM(BK231:BK232)</f>
        <v>0</v>
      </c>
    </row>
    <row r="231" spans="2:65" s="1" customFormat="1" ht="31.5" customHeight="1">
      <c r="B231" s="125"/>
      <c r="C231" s="155" t="s">
        <v>491</v>
      </c>
      <c r="D231" s="155" t="s">
        <v>146</v>
      </c>
      <c r="E231" s="156" t="s">
        <v>492</v>
      </c>
      <c r="F231" s="234" t="s">
        <v>493</v>
      </c>
      <c r="G231" s="235"/>
      <c r="H231" s="235"/>
      <c r="I231" s="235"/>
      <c r="J231" s="157" t="s">
        <v>149</v>
      </c>
      <c r="K231" s="158">
        <v>165</v>
      </c>
      <c r="L231" s="236">
        <v>0</v>
      </c>
      <c r="M231" s="235"/>
      <c r="N231" s="237">
        <f>ROUND(L231*K231,3)</f>
        <v>0</v>
      </c>
      <c r="O231" s="235"/>
      <c r="P231" s="235"/>
      <c r="Q231" s="235"/>
      <c r="R231" s="127"/>
      <c r="T231" s="159" t="s">
        <v>18</v>
      </c>
      <c r="U231" s="39" t="s">
        <v>41</v>
      </c>
      <c r="V231" s="31"/>
      <c r="W231" s="160">
        <f>V231*K231</f>
        <v>0</v>
      </c>
      <c r="X231" s="160">
        <v>0.00011</v>
      </c>
      <c r="Y231" s="160">
        <f>X231*K231</f>
        <v>0.01815</v>
      </c>
      <c r="Z231" s="160">
        <v>0</v>
      </c>
      <c r="AA231" s="161">
        <f>Z231*K231</f>
        <v>0</v>
      </c>
      <c r="AR231" s="13" t="s">
        <v>205</v>
      </c>
      <c r="AT231" s="13" t="s">
        <v>146</v>
      </c>
      <c r="AU231" s="13" t="s">
        <v>124</v>
      </c>
      <c r="AY231" s="13" t="s">
        <v>145</v>
      </c>
      <c r="BE231" s="100">
        <f>IF(U231="základná",N231,0)</f>
        <v>0</v>
      </c>
      <c r="BF231" s="100">
        <f>IF(U231="znížená",N231,0)</f>
        <v>0</v>
      </c>
      <c r="BG231" s="100">
        <f>IF(U231="zákl. prenesená",N231,0)</f>
        <v>0</v>
      </c>
      <c r="BH231" s="100">
        <f>IF(U231="zníž. prenesená",N231,0)</f>
        <v>0</v>
      </c>
      <c r="BI231" s="100">
        <f>IF(U231="nulová",N231,0)</f>
        <v>0</v>
      </c>
      <c r="BJ231" s="13" t="s">
        <v>124</v>
      </c>
      <c r="BK231" s="162">
        <f>ROUND(L231*K231,3)</f>
        <v>0</v>
      </c>
      <c r="BL231" s="13" t="s">
        <v>205</v>
      </c>
      <c r="BM231" s="13" t="s">
        <v>494</v>
      </c>
    </row>
    <row r="232" spans="2:65" s="1" customFormat="1" ht="44.25" customHeight="1">
      <c r="B232" s="125"/>
      <c r="C232" s="155" t="s">
        <v>495</v>
      </c>
      <c r="D232" s="155" t="s">
        <v>146</v>
      </c>
      <c r="E232" s="156" t="s">
        <v>496</v>
      </c>
      <c r="F232" s="234" t="s">
        <v>497</v>
      </c>
      <c r="G232" s="235"/>
      <c r="H232" s="235"/>
      <c r="I232" s="235"/>
      <c r="J232" s="157" t="s">
        <v>149</v>
      </c>
      <c r="K232" s="158">
        <v>85.5</v>
      </c>
      <c r="L232" s="236">
        <v>0</v>
      </c>
      <c r="M232" s="235"/>
      <c r="N232" s="237">
        <f>ROUND(L232*K232,3)</f>
        <v>0</v>
      </c>
      <c r="O232" s="235"/>
      <c r="P232" s="235"/>
      <c r="Q232" s="235"/>
      <c r="R232" s="127"/>
      <c r="T232" s="159" t="s">
        <v>18</v>
      </c>
      <c r="U232" s="39" t="s">
        <v>41</v>
      </c>
      <c r="V232" s="31"/>
      <c r="W232" s="160">
        <f>V232*K232</f>
        <v>0</v>
      </c>
      <c r="X232" s="160">
        <v>0.00022</v>
      </c>
      <c r="Y232" s="160">
        <f>X232*K232</f>
        <v>0.01881</v>
      </c>
      <c r="Z232" s="160">
        <v>0</v>
      </c>
      <c r="AA232" s="161">
        <f>Z232*K232</f>
        <v>0</v>
      </c>
      <c r="AR232" s="13" t="s">
        <v>205</v>
      </c>
      <c r="AT232" s="13" t="s">
        <v>146</v>
      </c>
      <c r="AU232" s="13" t="s">
        <v>124</v>
      </c>
      <c r="AY232" s="13" t="s">
        <v>145</v>
      </c>
      <c r="BE232" s="100">
        <f>IF(U232="základná",N232,0)</f>
        <v>0</v>
      </c>
      <c r="BF232" s="100">
        <f>IF(U232="znížená",N232,0)</f>
        <v>0</v>
      </c>
      <c r="BG232" s="100">
        <f>IF(U232="zákl. prenesená",N232,0)</f>
        <v>0</v>
      </c>
      <c r="BH232" s="100">
        <f>IF(U232="zníž. prenesená",N232,0)</f>
        <v>0</v>
      </c>
      <c r="BI232" s="100">
        <f>IF(U232="nulová",N232,0)</f>
        <v>0</v>
      </c>
      <c r="BJ232" s="13" t="s">
        <v>124</v>
      </c>
      <c r="BK232" s="162">
        <f>ROUND(L232*K232,3)</f>
        <v>0</v>
      </c>
      <c r="BL232" s="13" t="s">
        <v>205</v>
      </c>
      <c r="BM232" s="13" t="s">
        <v>498</v>
      </c>
    </row>
    <row r="233" spans="2:63" s="9" customFormat="1" ht="29.25" customHeight="1">
      <c r="B233" s="144"/>
      <c r="C233" s="145"/>
      <c r="D233" s="154" t="s">
        <v>117</v>
      </c>
      <c r="E233" s="154"/>
      <c r="F233" s="154"/>
      <c r="G233" s="154"/>
      <c r="H233" s="154"/>
      <c r="I233" s="154"/>
      <c r="J233" s="154"/>
      <c r="K233" s="154"/>
      <c r="L233" s="154"/>
      <c r="M233" s="154"/>
      <c r="N233" s="248">
        <f>BK233</f>
        <v>0</v>
      </c>
      <c r="O233" s="249"/>
      <c r="P233" s="249"/>
      <c r="Q233" s="249"/>
      <c r="R233" s="147"/>
      <c r="T233" s="148"/>
      <c r="U233" s="145"/>
      <c r="V233" s="145"/>
      <c r="W233" s="149">
        <f>SUM(W234:W236)</f>
        <v>0</v>
      </c>
      <c r="X233" s="145"/>
      <c r="Y233" s="149">
        <f>SUM(Y234:Y236)</f>
        <v>0.3244</v>
      </c>
      <c r="Z233" s="145"/>
      <c r="AA233" s="150">
        <f>SUM(AA234:AA236)</f>
        <v>0</v>
      </c>
      <c r="AR233" s="151" t="s">
        <v>124</v>
      </c>
      <c r="AT233" s="152" t="s">
        <v>73</v>
      </c>
      <c r="AU233" s="152" t="s">
        <v>81</v>
      </c>
      <c r="AY233" s="151" t="s">
        <v>145</v>
      </c>
      <c r="BK233" s="153">
        <f>SUM(BK234:BK236)</f>
        <v>0</v>
      </c>
    </row>
    <row r="234" spans="2:65" s="1" customFormat="1" ht="31.5" customHeight="1">
      <c r="B234" s="125"/>
      <c r="C234" s="155" t="s">
        <v>499</v>
      </c>
      <c r="D234" s="155" t="s">
        <v>146</v>
      </c>
      <c r="E234" s="156" t="s">
        <v>500</v>
      </c>
      <c r="F234" s="234" t="s">
        <v>501</v>
      </c>
      <c r="G234" s="235"/>
      <c r="H234" s="235"/>
      <c r="I234" s="235"/>
      <c r="J234" s="157" t="s">
        <v>149</v>
      </c>
      <c r="K234" s="158">
        <v>210</v>
      </c>
      <c r="L234" s="236">
        <v>0</v>
      </c>
      <c r="M234" s="235"/>
      <c r="N234" s="237">
        <f>ROUND(L234*K234,3)</f>
        <v>0</v>
      </c>
      <c r="O234" s="235"/>
      <c r="P234" s="235"/>
      <c r="Q234" s="235"/>
      <c r="R234" s="127"/>
      <c r="T234" s="159" t="s">
        <v>18</v>
      </c>
      <c r="U234" s="39" t="s">
        <v>41</v>
      </c>
      <c r="V234" s="31"/>
      <c r="W234" s="160">
        <f>V234*K234</f>
        <v>0</v>
      </c>
      <c r="X234" s="160">
        <v>4E-05</v>
      </c>
      <c r="Y234" s="160">
        <f>X234*K234</f>
        <v>0.008400000000000001</v>
      </c>
      <c r="Z234" s="160">
        <v>0</v>
      </c>
      <c r="AA234" s="161">
        <f>Z234*K234</f>
        <v>0</v>
      </c>
      <c r="AR234" s="13" t="s">
        <v>205</v>
      </c>
      <c r="AT234" s="13" t="s">
        <v>146</v>
      </c>
      <c r="AU234" s="13" t="s">
        <v>124</v>
      </c>
      <c r="AY234" s="13" t="s">
        <v>145</v>
      </c>
      <c r="BE234" s="100">
        <f>IF(U234="základná",N234,0)</f>
        <v>0</v>
      </c>
      <c r="BF234" s="100">
        <f>IF(U234="znížená",N234,0)</f>
        <v>0</v>
      </c>
      <c r="BG234" s="100">
        <f>IF(U234="zákl. prenesená",N234,0)</f>
        <v>0</v>
      </c>
      <c r="BH234" s="100">
        <f>IF(U234="zníž. prenesená",N234,0)</f>
        <v>0</v>
      </c>
      <c r="BI234" s="100">
        <f>IF(U234="nulová",N234,0)</f>
        <v>0</v>
      </c>
      <c r="BJ234" s="13" t="s">
        <v>124</v>
      </c>
      <c r="BK234" s="162">
        <f>ROUND(L234*K234,3)</f>
        <v>0</v>
      </c>
      <c r="BL234" s="13" t="s">
        <v>205</v>
      </c>
      <c r="BM234" s="13" t="s">
        <v>502</v>
      </c>
    </row>
    <row r="235" spans="2:65" s="1" customFormat="1" ht="44.25" customHeight="1">
      <c r="B235" s="125"/>
      <c r="C235" s="155" t="s">
        <v>503</v>
      </c>
      <c r="D235" s="155" t="s">
        <v>146</v>
      </c>
      <c r="E235" s="156" t="s">
        <v>504</v>
      </c>
      <c r="F235" s="234" t="s">
        <v>505</v>
      </c>
      <c r="G235" s="235"/>
      <c r="H235" s="235"/>
      <c r="I235" s="235"/>
      <c r="J235" s="157" t="s">
        <v>149</v>
      </c>
      <c r="K235" s="158">
        <v>850</v>
      </c>
      <c r="L235" s="236">
        <v>0</v>
      </c>
      <c r="M235" s="235"/>
      <c r="N235" s="237">
        <f>ROUND(L235*K235,3)</f>
        <v>0</v>
      </c>
      <c r="O235" s="235"/>
      <c r="P235" s="235"/>
      <c r="Q235" s="235"/>
      <c r="R235" s="127"/>
      <c r="T235" s="159" t="s">
        <v>18</v>
      </c>
      <c r="U235" s="39" t="s">
        <v>41</v>
      </c>
      <c r="V235" s="31"/>
      <c r="W235" s="160">
        <f>V235*K235</f>
        <v>0</v>
      </c>
      <c r="X235" s="160">
        <v>0.00031</v>
      </c>
      <c r="Y235" s="160">
        <f>X235*K235</f>
        <v>0.2635</v>
      </c>
      <c r="Z235" s="160">
        <v>0</v>
      </c>
      <c r="AA235" s="161">
        <f>Z235*K235</f>
        <v>0</v>
      </c>
      <c r="AR235" s="13" t="s">
        <v>205</v>
      </c>
      <c r="AT235" s="13" t="s">
        <v>146</v>
      </c>
      <c r="AU235" s="13" t="s">
        <v>124</v>
      </c>
      <c r="AY235" s="13" t="s">
        <v>145</v>
      </c>
      <c r="BE235" s="100">
        <f>IF(U235="základná",N235,0)</f>
        <v>0</v>
      </c>
      <c r="BF235" s="100">
        <f>IF(U235="znížená",N235,0)</f>
        <v>0</v>
      </c>
      <c r="BG235" s="100">
        <f>IF(U235="zákl. prenesená",N235,0)</f>
        <v>0</v>
      </c>
      <c r="BH235" s="100">
        <f>IF(U235="zníž. prenesená",N235,0)</f>
        <v>0</v>
      </c>
      <c r="BI235" s="100">
        <f>IF(U235="nulová",N235,0)</f>
        <v>0</v>
      </c>
      <c r="BJ235" s="13" t="s">
        <v>124</v>
      </c>
      <c r="BK235" s="162">
        <f>ROUND(L235*K235,3)</f>
        <v>0</v>
      </c>
      <c r="BL235" s="13" t="s">
        <v>205</v>
      </c>
      <c r="BM235" s="13" t="s">
        <v>506</v>
      </c>
    </row>
    <row r="236" spans="2:65" s="1" customFormat="1" ht="31.5" customHeight="1">
      <c r="B236" s="125"/>
      <c r="C236" s="163" t="s">
        <v>507</v>
      </c>
      <c r="D236" s="163" t="s">
        <v>233</v>
      </c>
      <c r="E236" s="164" t="s">
        <v>508</v>
      </c>
      <c r="F236" s="244" t="s">
        <v>509</v>
      </c>
      <c r="G236" s="245"/>
      <c r="H236" s="245"/>
      <c r="I236" s="245"/>
      <c r="J236" s="165" t="s">
        <v>510</v>
      </c>
      <c r="K236" s="166">
        <v>50</v>
      </c>
      <c r="L236" s="246">
        <v>0</v>
      </c>
      <c r="M236" s="245"/>
      <c r="N236" s="247">
        <f>ROUND(L236*K236,3)</f>
        <v>0</v>
      </c>
      <c r="O236" s="235"/>
      <c r="P236" s="235"/>
      <c r="Q236" s="235"/>
      <c r="R236" s="127"/>
      <c r="T236" s="159" t="s">
        <v>18</v>
      </c>
      <c r="U236" s="39" t="s">
        <v>41</v>
      </c>
      <c r="V236" s="31"/>
      <c r="W236" s="160">
        <f>V236*K236</f>
        <v>0</v>
      </c>
      <c r="X236" s="160">
        <v>0.00105</v>
      </c>
      <c r="Y236" s="160">
        <f>X236*K236</f>
        <v>0.0525</v>
      </c>
      <c r="Z236" s="160">
        <v>0</v>
      </c>
      <c r="AA236" s="161">
        <f>Z236*K236</f>
        <v>0</v>
      </c>
      <c r="AR236" s="13" t="s">
        <v>236</v>
      </c>
      <c r="AT236" s="13" t="s">
        <v>233</v>
      </c>
      <c r="AU236" s="13" t="s">
        <v>124</v>
      </c>
      <c r="AY236" s="13" t="s">
        <v>145</v>
      </c>
      <c r="BE236" s="100">
        <f>IF(U236="základná",N236,0)</f>
        <v>0</v>
      </c>
      <c r="BF236" s="100">
        <f>IF(U236="znížená",N236,0)</f>
        <v>0</v>
      </c>
      <c r="BG236" s="100">
        <f>IF(U236="zákl. prenesená",N236,0)</f>
        <v>0</v>
      </c>
      <c r="BH236" s="100">
        <f>IF(U236="zníž. prenesená",N236,0)</f>
        <v>0</v>
      </c>
      <c r="BI236" s="100">
        <f>IF(U236="nulová",N236,0)</f>
        <v>0</v>
      </c>
      <c r="BJ236" s="13" t="s">
        <v>124</v>
      </c>
      <c r="BK236" s="162">
        <f>ROUND(L236*K236,3)</f>
        <v>0</v>
      </c>
      <c r="BL236" s="13" t="s">
        <v>205</v>
      </c>
      <c r="BM236" s="13" t="s">
        <v>511</v>
      </c>
    </row>
    <row r="237" spans="2:63" s="9" customFormat="1" ht="36.75" customHeight="1">
      <c r="B237" s="144"/>
      <c r="C237" s="145"/>
      <c r="D237" s="146" t="s">
        <v>118</v>
      </c>
      <c r="E237" s="146"/>
      <c r="F237" s="146"/>
      <c r="G237" s="146"/>
      <c r="H237" s="146"/>
      <c r="I237" s="146"/>
      <c r="J237" s="146"/>
      <c r="K237" s="146"/>
      <c r="L237" s="146"/>
      <c r="M237" s="146"/>
      <c r="N237" s="250">
        <f>BK237</f>
        <v>0</v>
      </c>
      <c r="O237" s="251"/>
      <c r="P237" s="251"/>
      <c r="Q237" s="251"/>
      <c r="R237" s="147"/>
      <c r="T237" s="148"/>
      <c r="U237" s="145"/>
      <c r="V237" s="145"/>
      <c r="W237" s="149">
        <f>W238+W254</f>
        <v>0</v>
      </c>
      <c r="X237" s="145"/>
      <c r="Y237" s="149">
        <f>Y238+Y254</f>
        <v>0.41052</v>
      </c>
      <c r="Z237" s="145"/>
      <c r="AA237" s="150">
        <f>AA238+AA254</f>
        <v>0</v>
      </c>
      <c r="AR237" s="151" t="s">
        <v>155</v>
      </c>
      <c r="AT237" s="152" t="s">
        <v>73</v>
      </c>
      <c r="AU237" s="152" t="s">
        <v>74</v>
      </c>
      <c r="AY237" s="151" t="s">
        <v>145</v>
      </c>
      <c r="BK237" s="153">
        <f>BK238+BK254</f>
        <v>0</v>
      </c>
    </row>
    <row r="238" spans="2:63" s="9" customFormat="1" ht="19.5" customHeight="1">
      <c r="B238" s="144"/>
      <c r="C238" s="145"/>
      <c r="D238" s="154" t="s">
        <v>119</v>
      </c>
      <c r="E238" s="154"/>
      <c r="F238" s="154"/>
      <c r="G238" s="154"/>
      <c r="H238" s="154"/>
      <c r="I238" s="154"/>
      <c r="J238" s="154"/>
      <c r="K238" s="154"/>
      <c r="L238" s="154"/>
      <c r="M238" s="154"/>
      <c r="N238" s="242">
        <f>BK238</f>
        <v>0</v>
      </c>
      <c r="O238" s="243"/>
      <c r="P238" s="243"/>
      <c r="Q238" s="243"/>
      <c r="R238" s="147"/>
      <c r="T238" s="148"/>
      <c r="U238" s="145"/>
      <c r="V238" s="145"/>
      <c r="W238" s="149">
        <f>SUM(W239:W253)</f>
        <v>0</v>
      </c>
      <c r="X238" s="145"/>
      <c r="Y238" s="149">
        <f>SUM(Y239:Y253)</f>
        <v>0.32052</v>
      </c>
      <c r="Z238" s="145"/>
      <c r="AA238" s="150">
        <f>SUM(AA239:AA253)</f>
        <v>0</v>
      </c>
      <c r="AR238" s="151" t="s">
        <v>155</v>
      </c>
      <c r="AT238" s="152" t="s">
        <v>73</v>
      </c>
      <c r="AU238" s="152" t="s">
        <v>81</v>
      </c>
      <c r="AY238" s="151" t="s">
        <v>145</v>
      </c>
      <c r="BK238" s="153">
        <f>SUM(BK239:BK253)</f>
        <v>0</v>
      </c>
    </row>
    <row r="239" spans="2:65" s="1" customFormat="1" ht="31.5" customHeight="1">
      <c r="B239" s="125"/>
      <c r="C239" s="155" t="s">
        <v>512</v>
      </c>
      <c r="D239" s="155" t="s">
        <v>146</v>
      </c>
      <c r="E239" s="156" t="s">
        <v>513</v>
      </c>
      <c r="F239" s="234" t="s">
        <v>514</v>
      </c>
      <c r="G239" s="235"/>
      <c r="H239" s="235"/>
      <c r="I239" s="235"/>
      <c r="J239" s="157" t="s">
        <v>193</v>
      </c>
      <c r="K239" s="158">
        <v>56</v>
      </c>
      <c r="L239" s="236">
        <v>0</v>
      </c>
      <c r="M239" s="235"/>
      <c r="N239" s="237">
        <f aca="true" t="shared" si="45" ref="N239:N253">ROUND(L239*K239,3)</f>
        <v>0</v>
      </c>
      <c r="O239" s="235"/>
      <c r="P239" s="235"/>
      <c r="Q239" s="235"/>
      <c r="R239" s="127"/>
      <c r="T239" s="159" t="s">
        <v>18</v>
      </c>
      <c r="U239" s="39" t="s">
        <v>41</v>
      </c>
      <c r="V239" s="31"/>
      <c r="W239" s="160">
        <f aca="true" t="shared" si="46" ref="W239:W253">V239*K239</f>
        <v>0</v>
      </c>
      <c r="X239" s="160">
        <v>0</v>
      </c>
      <c r="Y239" s="160">
        <f aca="true" t="shared" si="47" ref="Y239:Y253">X239*K239</f>
        <v>0</v>
      </c>
      <c r="Z239" s="160">
        <v>0</v>
      </c>
      <c r="AA239" s="161">
        <f aca="true" t="shared" si="48" ref="AA239:AA253">Z239*K239</f>
        <v>0</v>
      </c>
      <c r="AR239" s="13" t="s">
        <v>398</v>
      </c>
      <c r="AT239" s="13" t="s">
        <v>146</v>
      </c>
      <c r="AU239" s="13" t="s">
        <v>124</v>
      </c>
      <c r="AY239" s="13" t="s">
        <v>145</v>
      </c>
      <c r="BE239" s="100">
        <f aca="true" t="shared" si="49" ref="BE239:BE253">IF(U239="základná",N239,0)</f>
        <v>0</v>
      </c>
      <c r="BF239" s="100">
        <f aca="true" t="shared" si="50" ref="BF239:BF253">IF(U239="znížená",N239,0)</f>
        <v>0</v>
      </c>
      <c r="BG239" s="100">
        <f aca="true" t="shared" si="51" ref="BG239:BG253">IF(U239="zákl. prenesená",N239,0)</f>
        <v>0</v>
      </c>
      <c r="BH239" s="100">
        <f aca="true" t="shared" si="52" ref="BH239:BH253">IF(U239="zníž. prenesená",N239,0)</f>
        <v>0</v>
      </c>
      <c r="BI239" s="100">
        <f aca="true" t="shared" si="53" ref="BI239:BI253">IF(U239="nulová",N239,0)</f>
        <v>0</v>
      </c>
      <c r="BJ239" s="13" t="s">
        <v>124</v>
      </c>
      <c r="BK239" s="162">
        <f aca="true" t="shared" si="54" ref="BK239:BK253">ROUND(L239*K239,3)</f>
        <v>0</v>
      </c>
      <c r="BL239" s="13" t="s">
        <v>398</v>
      </c>
      <c r="BM239" s="13" t="s">
        <v>515</v>
      </c>
    </row>
    <row r="240" spans="2:65" s="1" customFormat="1" ht="22.5" customHeight="1">
      <c r="B240" s="125"/>
      <c r="C240" s="163" t="s">
        <v>516</v>
      </c>
      <c r="D240" s="163" t="s">
        <v>233</v>
      </c>
      <c r="E240" s="164" t="s">
        <v>517</v>
      </c>
      <c r="F240" s="244" t="s">
        <v>518</v>
      </c>
      <c r="G240" s="245"/>
      <c r="H240" s="245"/>
      <c r="I240" s="245"/>
      <c r="J240" s="165" t="s">
        <v>193</v>
      </c>
      <c r="K240" s="166">
        <v>22</v>
      </c>
      <c r="L240" s="246">
        <v>0</v>
      </c>
      <c r="M240" s="245"/>
      <c r="N240" s="247">
        <f t="shared" si="45"/>
        <v>0</v>
      </c>
      <c r="O240" s="235"/>
      <c r="P240" s="235"/>
      <c r="Q240" s="235"/>
      <c r="R240" s="127"/>
      <c r="T240" s="159" t="s">
        <v>18</v>
      </c>
      <c r="U240" s="39" t="s">
        <v>41</v>
      </c>
      <c r="V240" s="31"/>
      <c r="W240" s="160">
        <f t="shared" si="46"/>
        <v>0</v>
      </c>
      <c r="X240" s="160">
        <v>0.00034</v>
      </c>
      <c r="Y240" s="160">
        <f t="shared" si="47"/>
        <v>0.0074800000000000005</v>
      </c>
      <c r="Z240" s="160">
        <v>0</v>
      </c>
      <c r="AA240" s="161">
        <f t="shared" si="48"/>
        <v>0</v>
      </c>
      <c r="AR240" s="13" t="s">
        <v>519</v>
      </c>
      <c r="AT240" s="13" t="s">
        <v>233</v>
      </c>
      <c r="AU240" s="13" t="s">
        <v>124</v>
      </c>
      <c r="AY240" s="13" t="s">
        <v>145</v>
      </c>
      <c r="BE240" s="100">
        <f t="shared" si="49"/>
        <v>0</v>
      </c>
      <c r="BF240" s="100">
        <f t="shared" si="50"/>
        <v>0</v>
      </c>
      <c r="BG240" s="100">
        <f t="shared" si="51"/>
        <v>0</v>
      </c>
      <c r="BH240" s="100">
        <f t="shared" si="52"/>
        <v>0</v>
      </c>
      <c r="BI240" s="100">
        <f t="shared" si="53"/>
        <v>0</v>
      </c>
      <c r="BJ240" s="13" t="s">
        <v>124</v>
      </c>
      <c r="BK240" s="162">
        <f t="shared" si="54"/>
        <v>0</v>
      </c>
      <c r="BL240" s="13" t="s">
        <v>519</v>
      </c>
      <c r="BM240" s="13" t="s">
        <v>520</v>
      </c>
    </row>
    <row r="241" spans="2:65" s="1" customFormat="1" ht="31.5" customHeight="1">
      <c r="B241" s="125"/>
      <c r="C241" s="163" t="s">
        <v>521</v>
      </c>
      <c r="D241" s="163" t="s">
        <v>233</v>
      </c>
      <c r="E241" s="164" t="s">
        <v>522</v>
      </c>
      <c r="F241" s="244" t="s">
        <v>523</v>
      </c>
      <c r="G241" s="245"/>
      <c r="H241" s="245"/>
      <c r="I241" s="245"/>
      <c r="J241" s="165" t="s">
        <v>193</v>
      </c>
      <c r="K241" s="166">
        <v>34</v>
      </c>
      <c r="L241" s="246">
        <v>0</v>
      </c>
      <c r="M241" s="245"/>
      <c r="N241" s="247">
        <f t="shared" si="45"/>
        <v>0</v>
      </c>
      <c r="O241" s="235"/>
      <c r="P241" s="235"/>
      <c r="Q241" s="235"/>
      <c r="R241" s="127"/>
      <c r="T241" s="159" t="s">
        <v>18</v>
      </c>
      <c r="U241" s="39" t="s">
        <v>41</v>
      </c>
      <c r="V241" s="31"/>
      <c r="W241" s="160">
        <f t="shared" si="46"/>
        <v>0</v>
      </c>
      <c r="X241" s="160">
        <v>0.00028</v>
      </c>
      <c r="Y241" s="160">
        <f t="shared" si="47"/>
        <v>0.009519999999999999</v>
      </c>
      <c r="Z241" s="160">
        <v>0</v>
      </c>
      <c r="AA241" s="161">
        <f t="shared" si="48"/>
        <v>0</v>
      </c>
      <c r="AR241" s="13" t="s">
        <v>519</v>
      </c>
      <c r="AT241" s="13" t="s">
        <v>233</v>
      </c>
      <c r="AU241" s="13" t="s">
        <v>124</v>
      </c>
      <c r="AY241" s="13" t="s">
        <v>145</v>
      </c>
      <c r="BE241" s="100">
        <f t="shared" si="49"/>
        <v>0</v>
      </c>
      <c r="BF241" s="100">
        <f t="shared" si="50"/>
        <v>0</v>
      </c>
      <c r="BG241" s="100">
        <f t="shared" si="51"/>
        <v>0</v>
      </c>
      <c r="BH241" s="100">
        <f t="shared" si="52"/>
        <v>0</v>
      </c>
      <c r="BI241" s="100">
        <f t="shared" si="53"/>
        <v>0</v>
      </c>
      <c r="BJ241" s="13" t="s">
        <v>124</v>
      </c>
      <c r="BK241" s="162">
        <f t="shared" si="54"/>
        <v>0</v>
      </c>
      <c r="BL241" s="13" t="s">
        <v>519</v>
      </c>
      <c r="BM241" s="13" t="s">
        <v>524</v>
      </c>
    </row>
    <row r="242" spans="2:65" s="1" customFormat="1" ht="31.5" customHeight="1">
      <c r="B242" s="125"/>
      <c r="C242" s="163" t="s">
        <v>525</v>
      </c>
      <c r="D242" s="163" t="s">
        <v>233</v>
      </c>
      <c r="E242" s="164" t="s">
        <v>526</v>
      </c>
      <c r="F242" s="244" t="s">
        <v>527</v>
      </c>
      <c r="G242" s="245"/>
      <c r="H242" s="245"/>
      <c r="I242" s="245"/>
      <c r="J242" s="165" t="s">
        <v>193</v>
      </c>
      <c r="K242" s="166">
        <v>22</v>
      </c>
      <c r="L242" s="246">
        <v>0</v>
      </c>
      <c r="M242" s="245"/>
      <c r="N242" s="247">
        <f t="shared" si="45"/>
        <v>0</v>
      </c>
      <c r="O242" s="235"/>
      <c r="P242" s="235"/>
      <c r="Q242" s="235"/>
      <c r="R242" s="127"/>
      <c r="T242" s="159" t="s">
        <v>18</v>
      </c>
      <c r="U242" s="39" t="s">
        <v>41</v>
      </c>
      <c r="V242" s="31"/>
      <c r="W242" s="160">
        <f t="shared" si="46"/>
        <v>0</v>
      </c>
      <c r="X242" s="160">
        <v>0.0115</v>
      </c>
      <c r="Y242" s="160">
        <f t="shared" si="47"/>
        <v>0.253</v>
      </c>
      <c r="Z242" s="160">
        <v>0</v>
      </c>
      <c r="AA242" s="161">
        <f t="shared" si="48"/>
        <v>0</v>
      </c>
      <c r="AR242" s="13" t="s">
        <v>519</v>
      </c>
      <c r="AT242" s="13" t="s">
        <v>233</v>
      </c>
      <c r="AU242" s="13" t="s">
        <v>124</v>
      </c>
      <c r="AY242" s="13" t="s">
        <v>145</v>
      </c>
      <c r="BE242" s="100">
        <f t="shared" si="49"/>
        <v>0</v>
      </c>
      <c r="BF242" s="100">
        <f t="shared" si="50"/>
        <v>0</v>
      </c>
      <c r="BG242" s="100">
        <f t="shared" si="51"/>
        <v>0</v>
      </c>
      <c r="BH242" s="100">
        <f t="shared" si="52"/>
        <v>0</v>
      </c>
      <c r="BI242" s="100">
        <f t="shared" si="53"/>
        <v>0</v>
      </c>
      <c r="BJ242" s="13" t="s">
        <v>124</v>
      </c>
      <c r="BK242" s="162">
        <f t="shared" si="54"/>
        <v>0</v>
      </c>
      <c r="BL242" s="13" t="s">
        <v>519</v>
      </c>
      <c r="BM242" s="13" t="s">
        <v>528</v>
      </c>
    </row>
    <row r="243" spans="2:65" s="1" customFormat="1" ht="31.5" customHeight="1">
      <c r="B243" s="125"/>
      <c r="C243" s="155" t="s">
        <v>529</v>
      </c>
      <c r="D243" s="155" t="s">
        <v>146</v>
      </c>
      <c r="E243" s="156" t="s">
        <v>530</v>
      </c>
      <c r="F243" s="234" t="s">
        <v>531</v>
      </c>
      <c r="G243" s="235"/>
      <c r="H243" s="235"/>
      <c r="I243" s="235"/>
      <c r="J243" s="157" t="s">
        <v>193</v>
      </c>
      <c r="K243" s="158">
        <v>25</v>
      </c>
      <c r="L243" s="236">
        <v>0</v>
      </c>
      <c r="M243" s="235"/>
      <c r="N243" s="237">
        <f t="shared" si="45"/>
        <v>0</v>
      </c>
      <c r="O243" s="235"/>
      <c r="P243" s="235"/>
      <c r="Q243" s="235"/>
      <c r="R243" s="127"/>
      <c r="T243" s="159" t="s">
        <v>18</v>
      </c>
      <c r="U243" s="39" t="s">
        <v>41</v>
      </c>
      <c r="V243" s="31"/>
      <c r="W243" s="160">
        <f t="shared" si="46"/>
        <v>0</v>
      </c>
      <c r="X243" s="160">
        <v>0</v>
      </c>
      <c r="Y243" s="160">
        <f t="shared" si="47"/>
        <v>0</v>
      </c>
      <c r="Z243" s="160">
        <v>0</v>
      </c>
      <c r="AA243" s="161">
        <f t="shared" si="48"/>
        <v>0</v>
      </c>
      <c r="AR243" s="13" t="s">
        <v>398</v>
      </c>
      <c r="AT243" s="13" t="s">
        <v>146</v>
      </c>
      <c r="AU243" s="13" t="s">
        <v>124</v>
      </c>
      <c r="AY243" s="13" t="s">
        <v>145</v>
      </c>
      <c r="BE243" s="100">
        <f t="shared" si="49"/>
        <v>0</v>
      </c>
      <c r="BF243" s="100">
        <f t="shared" si="50"/>
        <v>0</v>
      </c>
      <c r="BG243" s="100">
        <f t="shared" si="51"/>
        <v>0</v>
      </c>
      <c r="BH243" s="100">
        <f t="shared" si="52"/>
        <v>0</v>
      </c>
      <c r="BI243" s="100">
        <f t="shared" si="53"/>
        <v>0</v>
      </c>
      <c r="BJ243" s="13" t="s">
        <v>124</v>
      </c>
      <c r="BK243" s="162">
        <f t="shared" si="54"/>
        <v>0</v>
      </c>
      <c r="BL243" s="13" t="s">
        <v>398</v>
      </c>
      <c r="BM243" s="13" t="s">
        <v>532</v>
      </c>
    </row>
    <row r="244" spans="2:65" s="1" customFormat="1" ht="31.5" customHeight="1">
      <c r="B244" s="125"/>
      <c r="C244" s="155" t="s">
        <v>533</v>
      </c>
      <c r="D244" s="155" t="s">
        <v>146</v>
      </c>
      <c r="E244" s="156" t="s">
        <v>534</v>
      </c>
      <c r="F244" s="234" t="s">
        <v>531</v>
      </c>
      <c r="G244" s="235"/>
      <c r="H244" s="235"/>
      <c r="I244" s="235"/>
      <c r="J244" s="157" t="s">
        <v>193</v>
      </c>
      <c r="K244" s="158">
        <v>4</v>
      </c>
      <c r="L244" s="236">
        <v>0</v>
      </c>
      <c r="M244" s="235"/>
      <c r="N244" s="237">
        <f t="shared" si="45"/>
        <v>0</v>
      </c>
      <c r="O244" s="235"/>
      <c r="P244" s="235"/>
      <c r="Q244" s="235"/>
      <c r="R244" s="127"/>
      <c r="T244" s="159" t="s">
        <v>18</v>
      </c>
      <c r="U244" s="39" t="s">
        <v>41</v>
      </c>
      <c r="V244" s="31"/>
      <c r="W244" s="160">
        <f t="shared" si="46"/>
        <v>0</v>
      </c>
      <c r="X244" s="160">
        <v>0</v>
      </c>
      <c r="Y244" s="160">
        <f t="shared" si="47"/>
        <v>0</v>
      </c>
      <c r="Z244" s="160">
        <v>0</v>
      </c>
      <c r="AA244" s="161">
        <f t="shared" si="48"/>
        <v>0</v>
      </c>
      <c r="AR244" s="13" t="s">
        <v>398</v>
      </c>
      <c r="AT244" s="13" t="s">
        <v>146</v>
      </c>
      <c r="AU244" s="13" t="s">
        <v>124</v>
      </c>
      <c r="AY244" s="13" t="s">
        <v>145</v>
      </c>
      <c r="BE244" s="100">
        <f t="shared" si="49"/>
        <v>0</v>
      </c>
      <c r="BF244" s="100">
        <f t="shared" si="50"/>
        <v>0</v>
      </c>
      <c r="BG244" s="100">
        <f t="shared" si="51"/>
        <v>0</v>
      </c>
      <c r="BH244" s="100">
        <f t="shared" si="52"/>
        <v>0</v>
      </c>
      <c r="BI244" s="100">
        <f t="shared" si="53"/>
        <v>0</v>
      </c>
      <c r="BJ244" s="13" t="s">
        <v>124</v>
      </c>
      <c r="BK244" s="162">
        <f t="shared" si="54"/>
        <v>0</v>
      </c>
      <c r="BL244" s="13" t="s">
        <v>398</v>
      </c>
      <c r="BM244" s="13" t="s">
        <v>535</v>
      </c>
    </row>
    <row r="245" spans="2:65" s="1" customFormat="1" ht="22.5" customHeight="1">
      <c r="B245" s="125"/>
      <c r="C245" s="163" t="s">
        <v>536</v>
      </c>
      <c r="D245" s="163" t="s">
        <v>233</v>
      </c>
      <c r="E245" s="164" t="s">
        <v>537</v>
      </c>
      <c r="F245" s="244" t="s">
        <v>538</v>
      </c>
      <c r="G245" s="245"/>
      <c r="H245" s="245"/>
      <c r="I245" s="245"/>
      <c r="J245" s="165" t="s">
        <v>193</v>
      </c>
      <c r="K245" s="166">
        <v>4</v>
      </c>
      <c r="L245" s="246">
        <v>0</v>
      </c>
      <c r="M245" s="245"/>
      <c r="N245" s="247">
        <f t="shared" si="45"/>
        <v>0</v>
      </c>
      <c r="O245" s="235"/>
      <c r="P245" s="235"/>
      <c r="Q245" s="235"/>
      <c r="R245" s="127"/>
      <c r="T245" s="159" t="s">
        <v>18</v>
      </c>
      <c r="U245" s="39" t="s">
        <v>41</v>
      </c>
      <c r="V245" s="31"/>
      <c r="W245" s="160">
        <f t="shared" si="46"/>
        <v>0</v>
      </c>
      <c r="X245" s="160">
        <v>0.0115</v>
      </c>
      <c r="Y245" s="160">
        <f t="shared" si="47"/>
        <v>0.046</v>
      </c>
      <c r="Z245" s="160">
        <v>0</v>
      </c>
      <c r="AA245" s="161">
        <f t="shared" si="48"/>
        <v>0</v>
      </c>
      <c r="AR245" s="13" t="s">
        <v>539</v>
      </c>
      <c r="AT245" s="13" t="s">
        <v>233</v>
      </c>
      <c r="AU245" s="13" t="s">
        <v>124</v>
      </c>
      <c r="AY245" s="13" t="s">
        <v>145</v>
      </c>
      <c r="BE245" s="100">
        <f t="shared" si="49"/>
        <v>0</v>
      </c>
      <c r="BF245" s="100">
        <f t="shared" si="50"/>
        <v>0</v>
      </c>
      <c r="BG245" s="100">
        <f t="shared" si="51"/>
        <v>0</v>
      </c>
      <c r="BH245" s="100">
        <f t="shared" si="52"/>
        <v>0</v>
      </c>
      <c r="BI245" s="100">
        <f t="shared" si="53"/>
        <v>0</v>
      </c>
      <c r="BJ245" s="13" t="s">
        <v>124</v>
      </c>
      <c r="BK245" s="162">
        <f t="shared" si="54"/>
        <v>0</v>
      </c>
      <c r="BL245" s="13" t="s">
        <v>398</v>
      </c>
      <c r="BM245" s="13" t="s">
        <v>540</v>
      </c>
    </row>
    <row r="246" spans="2:65" s="1" customFormat="1" ht="22.5" customHeight="1">
      <c r="B246" s="125"/>
      <c r="C246" s="155" t="s">
        <v>541</v>
      </c>
      <c r="D246" s="155" t="s">
        <v>146</v>
      </c>
      <c r="E246" s="156" t="s">
        <v>542</v>
      </c>
      <c r="F246" s="234" t="s">
        <v>543</v>
      </c>
      <c r="G246" s="235"/>
      <c r="H246" s="235"/>
      <c r="I246" s="235"/>
      <c r="J246" s="157" t="s">
        <v>193</v>
      </c>
      <c r="K246" s="158">
        <v>4</v>
      </c>
      <c r="L246" s="236">
        <v>0</v>
      </c>
      <c r="M246" s="235"/>
      <c r="N246" s="237">
        <f t="shared" si="45"/>
        <v>0</v>
      </c>
      <c r="O246" s="235"/>
      <c r="P246" s="235"/>
      <c r="Q246" s="235"/>
      <c r="R246" s="127"/>
      <c r="T246" s="159" t="s">
        <v>18</v>
      </c>
      <c r="U246" s="39" t="s">
        <v>41</v>
      </c>
      <c r="V246" s="31"/>
      <c r="W246" s="160">
        <f t="shared" si="46"/>
        <v>0</v>
      </c>
      <c r="X246" s="160">
        <v>0</v>
      </c>
      <c r="Y246" s="160">
        <f t="shared" si="47"/>
        <v>0</v>
      </c>
      <c r="Z246" s="160">
        <v>0</v>
      </c>
      <c r="AA246" s="161">
        <f t="shared" si="48"/>
        <v>0</v>
      </c>
      <c r="AR246" s="13" t="s">
        <v>398</v>
      </c>
      <c r="AT246" s="13" t="s">
        <v>146</v>
      </c>
      <c r="AU246" s="13" t="s">
        <v>124</v>
      </c>
      <c r="AY246" s="13" t="s">
        <v>145</v>
      </c>
      <c r="BE246" s="100">
        <f t="shared" si="49"/>
        <v>0</v>
      </c>
      <c r="BF246" s="100">
        <f t="shared" si="50"/>
        <v>0</v>
      </c>
      <c r="BG246" s="100">
        <f t="shared" si="51"/>
        <v>0</v>
      </c>
      <c r="BH246" s="100">
        <f t="shared" si="52"/>
        <v>0</v>
      </c>
      <c r="BI246" s="100">
        <f t="shared" si="53"/>
        <v>0</v>
      </c>
      <c r="BJ246" s="13" t="s">
        <v>124</v>
      </c>
      <c r="BK246" s="162">
        <f t="shared" si="54"/>
        <v>0</v>
      </c>
      <c r="BL246" s="13" t="s">
        <v>398</v>
      </c>
      <c r="BM246" s="13" t="s">
        <v>544</v>
      </c>
    </row>
    <row r="247" spans="2:65" s="1" customFormat="1" ht="31.5" customHeight="1">
      <c r="B247" s="125"/>
      <c r="C247" s="163" t="s">
        <v>545</v>
      </c>
      <c r="D247" s="163" t="s">
        <v>233</v>
      </c>
      <c r="E247" s="164" t="s">
        <v>546</v>
      </c>
      <c r="F247" s="244" t="s">
        <v>547</v>
      </c>
      <c r="G247" s="245"/>
      <c r="H247" s="245"/>
      <c r="I247" s="245"/>
      <c r="J247" s="165" t="s">
        <v>193</v>
      </c>
      <c r="K247" s="166">
        <v>4</v>
      </c>
      <c r="L247" s="246">
        <v>0</v>
      </c>
      <c r="M247" s="245"/>
      <c r="N247" s="247">
        <f t="shared" si="45"/>
        <v>0</v>
      </c>
      <c r="O247" s="235"/>
      <c r="P247" s="235"/>
      <c r="Q247" s="235"/>
      <c r="R247" s="127"/>
      <c r="T247" s="159" t="s">
        <v>18</v>
      </c>
      <c r="U247" s="39" t="s">
        <v>41</v>
      </c>
      <c r="V247" s="31"/>
      <c r="W247" s="160">
        <f t="shared" si="46"/>
        <v>0</v>
      </c>
      <c r="X247" s="160">
        <v>0.00028</v>
      </c>
      <c r="Y247" s="160">
        <f t="shared" si="47"/>
        <v>0.00112</v>
      </c>
      <c r="Z247" s="160">
        <v>0</v>
      </c>
      <c r="AA247" s="161">
        <f t="shared" si="48"/>
        <v>0</v>
      </c>
      <c r="AR247" s="13" t="s">
        <v>519</v>
      </c>
      <c r="AT247" s="13" t="s">
        <v>233</v>
      </c>
      <c r="AU247" s="13" t="s">
        <v>124</v>
      </c>
      <c r="AY247" s="13" t="s">
        <v>145</v>
      </c>
      <c r="BE247" s="100">
        <f t="shared" si="49"/>
        <v>0</v>
      </c>
      <c r="BF247" s="100">
        <f t="shared" si="50"/>
        <v>0</v>
      </c>
      <c r="BG247" s="100">
        <f t="shared" si="51"/>
        <v>0</v>
      </c>
      <c r="BH247" s="100">
        <f t="shared" si="52"/>
        <v>0</v>
      </c>
      <c r="BI247" s="100">
        <f t="shared" si="53"/>
        <v>0</v>
      </c>
      <c r="BJ247" s="13" t="s">
        <v>124</v>
      </c>
      <c r="BK247" s="162">
        <f t="shared" si="54"/>
        <v>0</v>
      </c>
      <c r="BL247" s="13" t="s">
        <v>519</v>
      </c>
      <c r="BM247" s="13" t="s">
        <v>548</v>
      </c>
    </row>
    <row r="248" spans="2:65" s="1" customFormat="1" ht="31.5" customHeight="1">
      <c r="B248" s="125"/>
      <c r="C248" s="155" t="s">
        <v>549</v>
      </c>
      <c r="D248" s="155" t="s">
        <v>146</v>
      </c>
      <c r="E248" s="156" t="s">
        <v>550</v>
      </c>
      <c r="F248" s="234" t="s">
        <v>551</v>
      </c>
      <c r="G248" s="235"/>
      <c r="H248" s="235"/>
      <c r="I248" s="235"/>
      <c r="J248" s="157" t="s">
        <v>193</v>
      </c>
      <c r="K248" s="158">
        <v>2</v>
      </c>
      <c r="L248" s="236">
        <v>0</v>
      </c>
      <c r="M248" s="235"/>
      <c r="N248" s="237">
        <f t="shared" si="45"/>
        <v>0</v>
      </c>
      <c r="O248" s="235"/>
      <c r="P248" s="235"/>
      <c r="Q248" s="235"/>
      <c r="R248" s="127"/>
      <c r="T248" s="159" t="s">
        <v>18</v>
      </c>
      <c r="U248" s="39" t="s">
        <v>41</v>
      </c>
      <c r="V248" s="31"/>
      <c r="W248" s="160">
        <f t="shared" si="46"/>
        <v>0</v>
      </c>
      <c r="X248" s="160">
        <v>0</v>
      </c>
      <c r="Y248" s="160">
        <f t="shared" si="47"/>
        <v>0</v>
      </c>
      <c r="Z248" s="160">
        <v>0</v>
      </c>
      <c r="AA248" s="161">
        <f t="shared" si="48"/>
        <v>0</v>
      </c>
      <c r="AR248" s="13" t="s">
        <v>398</v>
      </c>
      <c r="AT248" s="13" t="s">
        <v>146</v>
      </c>
      <c r="AU248" s="13" t="s">
        <v>124</v>
      </c>
      <c r="AY248" s="13" t="s">
        <v>145</v>
      </c>
      <c r="BE248" s="100">
        <f t="shared" si="49"/>
        <v>0</v>
      </c>
      <c r="BF248" s="100">
        <f t="shared" si="50"/>
        <v>0</v>
      </c>
      <c r="BG248" s="100">
        <f t="shared" si="51"/>
        <v>0</v>
      </c>
      <c r="BH248" s="100">
        <f t="shared" si="52"/>
        <v>0</v>
      </c>
      <c r="BI248" s="100">
        <f t="shared" si="53"/>
        <v>0</v>
      </c>
      <c r="BJ248" s="13" t="s">
        <v>124</v>
      </c>
      <c r="BK248" s="162">
        <f t="shared" si="54"/>
        <v>0</v>
      </c>
      <c r="BL248" s="13" t="s">
        <v>398</v>
      </c>
      <c r="BM248" s="13" t="s">
        <v>552</v>
      </c>
    </row>
    <row r="249" spans="2:65" s="1" customFormat="1" ht="22.5" customHeight="1">
      <c r="B249" s="125"/>
      <c r="C249" s="163" t="s">
        <v>553</v>
      </c>
      <c r="D249" s="163" t="s">
        <v>233</v>
      </c>
      <c r="E249" s="164" t="s">
        <v>554</v>
      </c>
      <c r="F249" s="244" t="s">
        <v>555</v>
      </c>
      <c r="G249" s="245"/>
      <c r="H249" s="245"/>
      <c r="I249" s="245"/>
      <c r="J249" s="165" t="s">
        <v>193</v>
      </c>
      <c r="K249" s="166">
        <v>2</v>
      </c>
      <c r="L249" s="246">
        <v>0</v>
      </c>
      <c r="M249" s="245"/>
      <c r="N249" s="247">
        <f t="shared" si="45"/>
        <v>0</v>
      </c>
      <c r="O249" s="235"/>
      <c r="P249" s="235"/>
      <c r="Q249" s="235"/>
      <c r="R249" s="127"/>
      <c r="T249" s="159" t="s">
        <v>18</v>
      </c>
      <c r="U249" s="39" t="s">
        <v>41</v>
      </c>
      <c r="V249" s="31"/>
      <c r="W249" s="160">
        <f t="shared" si="46"/>
        <v>0</v>
      </c>
      <c r="X249" s="160">
        <v>0.00165</v>
      </c>
      <c r="Y249" s="160">
        <f t="shared" si="47"/>
        <v>0.0033</v>
      </c>
      <c r="Z249" s="160">
        <v>0</v>
      </c>
      <c r="AA249" s="161">
        <f t="shared" si="48"/>
        <v>0</v>
      </c>
      <c r="AR249" s="13" t="s">
        <v>519</v>
      </c>
      <c r="AT249" s="13" t="s">
        <v>233</v>
      </c>
      <c r="AU249" s="13" t="s">
        <v>124</v>
      </c>
      <c r="AY249" s="13" t="s">
        <v>145</v>
      </c>
      <c r="BE249" s="100">
        <f t="shared" si="49"/>
        <v>0</v>
      </c>
      <c r="BF249" s="100">
        <f t="shared" si="50"/>
        <v>0</v>
      </c>
      <c r="BG249" s="100">
        <f t="shared" si="51"/>
        <v>0</v>
      </c>
      <c r="BH249" s="100">
        <f t="shared" si="52"/>
        <v>0</v>
      </c>
      <c r="BI249" s="100">
        <f t="shared" si="53"/>
        <v>0</v>
      </c>
      <c r="BJ249" s="13" t="s">
        <v>124</v>
      </c>
      <c r="BK249" s="162">
        <f t="shared" si="54"/>
        <v>0</v>
      </c>
      <c r="BL249" s="13" t="s">
        <v>519</v>
      </c>
      <c r="BM249" s="13" t="s">
        <v>556</v>
      </c>
    </row>
    <row r="250" spans="2:65" s="1" customFormat="1" ht="22.5" customHeight="1">
      <c r="B250" s="125"/>
      <c r="C250" s="155" t="s">
        <v>557</v>
      </c>
      <c r="D250" s="155" t="s">
        <v>146</v>
      </c>
      <c r="E250" s="156" t="s">
        <v>558</v>
      </c>
      <c r="F250" s="234" t="s">
        <v>559</v>
      </c>
      <c r="G250" s="235"/>
      <c r="H250" s="235"/>
      <c r="I250" s="235"/>
      <c r="J250" s="157" t="s">
        <v>193</v>
      </c>
      <c r="K250" s="158">
        <v>2</v>
      </c>
      <c r="L250" s="236">
        <v>0</v>
      </c>
      <c r="M250" s="235"/>
      <c r="N250" s="237">
        <f t="shared" si="45"/>
        <v>0</v>
      </c>
      <c r="O250" s="235"/>
      <c r="P250" s="235"/>
      <c r="Q250" s="235"/>
      <c r="R250" s="127"/>
      <c r="T250" s="159" t="s">
        <v>18</v>
      </c>
      <c r="U250" s="39" t="s">
        <v>41</v>
      </c>
      <c r="V250" s="31"/>
      <c r="W250" s="160">
        <f t="shared" si="46"/>
        <v>0</v>
      </c>
      <c r="X250" s="160">
        <v>0</v>
      </c>
      <c r="Y250" s="160">
        <f t="shared" si="47"/>
        <v>0</v>
      </c>
      <c r="Z250" s="160">
        <v>0</v>
      </c>
      <c r="AA250" s="161">
        <f t="shared" si="48"/>
        <v>0</v>
      </c>
      <c r="AR250" s="13" t="s">
        <v>398</v>
      </c>
      <c r="AT250" s="13" t="s">
        <v>146</v>
      </c>
      <c r="AU250" s="13" t="s">
        <v>124</v>
      </c>
      <c r="AY250" s="13" t="s">
        <v>145</v>
      </c>
      <c r="BE250" s="100">
        <f t="shared" si="49"/>
        <v>0</v>
      </c>
      <c r="BF250" s="100">
        <f t="shared" si="50"/>
        <v>0</v>
      </c>
      <c r="BG250" s="100">
        <f t="shared" si="51"/>
        <v>0</v>
      </c>
      <c r="BH250" s="100">
        <f t="shared" si="52"/>
        <v>0</v>
      </c>
      <c r="BI250" s="100">
        <f t="shared" si="53"/>
        <v>0</v>
      </c>
      <c r="BJ250" s="13" t="s">
        <v>124</v>
      </c>
      <c r="BK250" s="162">
        <f t="shared" si="54"/>
        <v>0</v>
      </c>
      <c r="BL250" s="13" t="s">
        <v>398</v>
      </c>
      <c r="BM250" s="13" t="s">
        <v>560</v>
      </c>
    </row>
    <row r="251" spans="2:65" s="1" customFormat="1" ht="22.5" customHeight="1">
      <c r="B251" s="125"/>
      <c r="C251" s="155" t="s">
        <v>561</v>
      </c>
      <c r="D251" s="155" t="s">
        <v>146</v>
      </c>
      <c r="E251" s="156" t="s">
        <v>562</v>
      </c>
      <c r="F251" s="234" t="s">
        <v>563</v>
      </c>
      <c r="G251" s="235"/>
      <c r="H251" s="235"/>
      <c r="I251" s="235"/>
      <c r="J251" s="157" t="s">
        <v>193</v>
      </c>
      <c r="K251" s="158">
        <v>1</v>
      </c>
      <c r="L251" s="236">
        <v>0</v>
      </c>
      <c r="M251" s="235"/>
      <c r="N251" s="237">
        <f t="shared" si="45"/>
        <v>0</v>
      </c>
      <c r="O251" s="235"/>
      <c r="P251" s="235"/>
      <c r="Q251" s="235"/>
      <c r="R251" s="127"/>
      <c r="T251" s="159" t="s">
        <v>18</v>
      </c>
      <c r="U251" s="39" t="s">
        <v>41</v>
      </c>
      <c r="V251" s="31"/>
      <c r="W251" s="160">
        <f t="shared" si="46"/>
        <v>0</v>
      </c>
      <c r="X251" s="160">
        <v>0</v>
      </c>
      <c r="Y251" s="160">
        <f t="shared" si="47"/>
        <v>0</v>
      </c>
      <c r="Z251" s="160">
        <v>0</v>
      </c>
      <c r="AA251" s="161">
        <f t="shared" si="48"/>
        <v>0</v>
      </c>
      <c r="AR251" s="13" t="s">
        <v>398</v>
      </c>
      <c r="AT251" s="13" t="s">
        <v>146</v>
      </c>
      <c r="AU251" s="13" t="s">
        <v>124</v>
      </c>
      <c r="AY251" s="13" t="s">
        <v>145</v>
      </c>
      <c r="BE251" s="100">
        <f t="shared" si="49"/>
        <v>0</v>
      </c>
      <c r="BF251" s="100">
        <f t="shared" si="50"/>
        <v>0</v>
      </c>
      <c r="BG251" s="100">
        <f t="shared" si="51"/>
        <v>0</v>
      </c>
      <c r="BH251" s="100">
        <f t="shared" si="52"/>
        <v>0</v>
      </c>
      <c r="BI251" s="100">
        <f t="shared" si="53"/>
        <v>0</v>
      </c>
      <c r="BJ251" s="13" t="s">
        <v>124</v>
      </c>
      <c r="BK251" s="162">
        <f t="shared" si="54"/>
        <v>0</v>
      </c>
      <c r="BL251" s="13" t="s">
        <v>398</v>
      </c>
      <c r="BM251" s="13" t="s">
        <v>564</v>
      </c>
    </row>
    <row r="252" spans="2:65" s="1" customFormat="1" ht="22.5" customHeight="1">
      <c r="B252" s="125"/>
      <c r="C252" s="163" t="s">
        <v>565</v>
      </c>
      <c r="D252" s="163" t="s">
        <v>233</v>
      </c>
      <c r="E252" s="164" t="s">
        <v>566</v>
      </c>
      <c r="F252" s="244" t="s">
        <v>567</v>
      </c>
      <c r="G252" s="245"/>
      <c r="H252" s="245"/>
      <c r="I252" s="245"/>
      <c r="J252" s="165" t="s">
        <v>193</v>
      </c>
      <c r="K252" s="166">
        <v>1</v>
      </c>
      <c r="L252" s="246">
        <v>0</v>
      </c>
      <c r="M252" s="245"/>
      <c r="N252" s="247">
        <f t="shared" si="45"/>
        <v>0</v>
      </c>
      <c r="O252" s="235"/>
      <c r="P252" s="235"/>
      <c r="Q252" s="235"/>
      <c r="R252" s="127"/>
      <c r="T252" s="159" t="s">
        <v>18</v>
      </c>
      <c r="U252" s="39" t="s">
        <v>41</v>
      </c>
      <c r="V252" s="31"/>
      <c r="W252" s="160">
        <f t="shared" si="46"/>
        <v>0</v>
      </c>
      <c r="X252" s="160">
        <v>0.0001</v>
      </c>
      <c r="Y252" s="160">
        <f t="shared" si="47"/>
        <v>0.0001</v>
      </c>
      <c r="Z252" s="160">
        <v>0</v>
      </c>
      <c r="AA252" s="161">
        <f t="shared" si="48"/>
        <v>0</v>
      </c>
      <c r="AR252" s="13" t="s">
        <v>519</v>
      </c>
      <c r="AT252" s="13" t="s">
        <v>233</v>
      </c>
      <c r="AU252" s="13" t="s">
        <v>124</v>
      </c>
      <c r="AY252" s="13" t="s">
        <v>145</v>
      </c>
      <c r="BE252" s="100">
        <f t="shared" si="49"/>
        <v>0</v>
      </c>
      <c r="BF252" s="100">
        <f t="shared" si="50"/>
        <v>0</v>
      </c>
      <c r="BG252" s="100">
        <f t="shared" si="51"/>
        <v>0</v>
      </c>
      <c r="BH252" s="100">
        <f t="shared" si="52"/>
        <v>0</v>
      </c>
      <c r="BI252" s="100">
        <f t="shared" si="53"/>
        <v>0</v>
      </c>
      <c r="BJ252" s="13" t="s">
        <v>124</v>
      </c>
      <c r="BK252" s="162">
        <f t="shared" si="54"/>
        <v>0</v>
      </c>
      <c r="BL252" s="13" t="s">
        <v>519</v>
      </c>
      <c r="BM252" s="13" t="s">
        <v>568</v>
      </c>
    </row>
    <row r="253" spans="2:65" s="1" customFormat="1" ht="31.5" customHeight="1">
      <c r="B253" s="125"/>
      <c r="C253" s="155" t="s">
        <v>569</v>
      </c>
      <c r="D253" s="155" t="s">
        <v>146</v>
      </c>
      <c r="E253" s="156" t="s">
        <v>570</v>
      </c>
      <c r="F253" s="234" t="s">
        <v>571</v>
      </c>
      <c r="G253" s="235"/>
      <c r="H253" s="235"/>
      <c r="I253" s="235"/>
      <c r="J253" s="157" t="s">
        <v>193</v>
      </c>
      <c r="K253" s="158">
        <v>22</v>
      </c>
      <c r="L253" s="236">
        <v>0</v>
      </c>
      <c r="M253" s="235"/>
      <c r="N253" s="237">
        <f t="shared" si="45"/>
        <v>0</v>
      </c>
      <c r="O253" s="235"/>
      <c r="P253" s="235"/>
      <c r="Q253" s="235"/>
      <c r="R253" s="127"/>
      <c r="T253" s="159" t="s">
        <v>18</v>
      </c>
      <c r="U253" s="39" t="s">
        <v>41</v>
      </c>
      <c r="V253" s="31"/>
      <c r="W253" s="160">
        <f t="shared" si="46"/>
        <v>0</v>
      </c>
      <c r="X253" s="160">
        <v>0</v>
      </c>
      <c r="Y253" s="160">
        <f t="shared" si="47"/>
        <v>0</v>
      </c>
      <c r="Z253" s="160">
        <v>0</v>
      </c>
      <c r="AA253" s="161">
        <f t="shared" si="48"/>
        <v>0</v>
      </c>
      <c r="AR253" s="13" t="s">
        <v>398</v>
      </c>
      <c r="AT253" s="13" t="s">
        <v>146</v>
      </c>
      <c r="AU253" s="13" t="s">
        <v>124</v>
      </c>
      <c r="AY253" s="13" t="s">
        <v>145</v>
      </c>
      <c r="BE253" s="100">
        <f t="shared" si="49"/>
        <v>0</v>
      </c>
      <c r="BF253" s="100">
        <f t="shared" si="50"/>
        <v>0</v>
      </c>
      <c r="BG253" s="100">
        <f t="shared" si="51"/>
        <v>0</v>
      </c>
      <c r="BH253" s="100">
        <f t="shared" si="52"/>
        <v>0</v>
      </c>
      <c r="BI253" s="100">
        <f t="shared" si="53"/>
        <v>0</v>
      </c>
      <c r="BJ253" s="13" t="s">
        <v>124</v>
      </c>
      <c r="BK253" s="162">
        <f t="shared" si="54"/>
        <v>0</v>
      </c>
      <c r="BL253" s="13" t="s">
        <v>398</v>
      </c>
      <c r="BM253" s="13" t="s">
        <v>572</v>
      </c>
    </row>
    <row r="254" spans="2:63" s="9" customFormat="1" ht="29.25" customHeight="1">
      <c r="B254" s="144"/>
      <c r="C254" s="145"/>
      <c r="D254" s="154" t="s">
        <v>120</v>
      </c>
      <c r="E254" s="154"/>
      <c r="F254" s="154"/>
      <c r="G254" s="154"/>
      <c r="H254" s="154"/>
      <c r="I254" s="154"/>
      <c r="J254" s="154"/>
      <c r="K254" s="154"/>
      <c r="L254" s="154"/>
      <c r="M254" s="154"/>
      <c r="N254" s="248">
        <f>BK254</f>
        <v>0</v>
      </c>
      <c r="O254" s="249"/>
      <c r="P254" s="249"/>
      <c r="Q254" s="249"/>
      <c r="R254" s="147"/>
      <c r="T254" s="148"/>
      <c r="U254" s="145"/>
      <c r="V254" s="145"/>
      <c r="W254" s="149">
        <f>SUM(W255:W258)</f>
        <v>0</v>
      </c>
      <c r="X254" s="145"/>
      <c r="Y254" s="149">
        <f>SUM(Y255:Y258)</f>
        <v>0.09</v>
      </c>
      <c r="Z254" s="145"/>
      <c r="AA254" s="150">
        <f>SUM(AA255:AA258)</f>
        <v>0</v>
      </c>
      <c r="AR254" s="151" t="s">
        <v>155</v>
      </c>
      <c r="AT254" s="152" t="s">
        <v>73</v>
      </c>
      <c r="AU254" s="152" t="s">
        <v>81</v>
      </c>
      <c r="AY254" s="151" t="s">
        <v>145</v>
      </c>
      <c r="BK254" s="153">
        <f>SUM(BK255:BK258)</f>
        <v>0</v>
      </c>
    </row>
    <row r="255" spans="2:65" s="1" customFormat="1" ht="44.25" customHeight="1">
      <c r="B255" s="125"/>
      <c r="C255" s="155" t="s">
        <v>573</v>
      </c>
      <c r="D255" s="155" t="s">
        <v>146</v>
      </c>
      <c r="E255" s="156" t="s">
        <v>574</v>
      </c>
      <c r="F255" s="234" t="s">
        <v>575</v>
      </c>
      <c r="G255" s="235"/>
      <c r="H255" s="235"/>
      <c r="I255" s="235"/>
      <c r="J255" s="157" t="s">
        <v>193</v>
      </c>
      <c r="K255" s="158">
        <v>6</v>
      </c>
      <c r="L255" s="236">
        <v>0</v>
      </c>
      <c r="M255" s="235"/>
      <c r="N255" s="237">
        <f>ROUND(L255*K255,3)</f>
        <v>0</v>
      </c>
      <c r="O255" s="235"/>
      <c r="P255" s="235"/>
      <c r="Q255" s="235"/>
      <c r="R255" s="127"/>
      <c r="T255" s="159" t="s">
        <v>18</v>
      </c>
      <c r="U255" s="39" t="s">
        <v>41</v>
      </c>
      <c r="V255" s="31"/>
      <c r="W255" s="160">
        <f>V255*K255</f>
        <v>0</v>
      </c>
      <c r="X255" s="160">
        <v>0</v>
      </c>
      <c r="Y255" s="160">
        <f>X255*K255</f>
        <v>0</v>
      </c>
      <c r="Z255" s="160">
        <v>0</v>
      </c>
      <c r="AA255" s="161">
        <f>Z255*K255</f>
        <v>0</v>
      </c>
      <c r="AR255" s="13" t="s">
        <v>398</v>
      </c>
      <c r="AT255" s="13" t="s">
        <v>146</v>
      </c>
      <c r="AU255" s="13" t="s">
        <v>124</v>
      </c>
      <c r="AY255" s="13" t="s">
        <v>145</v>
      </c>
      <c r="BE255" s="100">
        <f>IF(U255="základná",N255,0)</f>
        <v>0</v>
      </c>
      <c r="BF255" s="100">
        <f>IF(U255="znížená",N255,0)</f>
        <v>0</v>
      </c>
      <c r="BG255" s="100">
        <f>IF(U255="zákl. prenesená",N255,0)</f>
        <v>0</v>
      </c>
      <c r="BH255" s="100">
        <f>IF(U255="zníž. prenesená",N255,0)</f>
        <v>0</v>
      </c>
      <c r="BI255" s="100">
        <f>IF(U255="nulová",N255,0)</f>
        <v>0</v>
      </c>
      <c r="BJ255" s="13" t="s">
        <v>124</v>
      </c>
      <c r="BK255" s="162">
        <f>ROUND(L255*K255,3)</f>
        <v>0</v>
      </c>
      <c r="BL255" s="13" t="s">
        <v>398</v>
      </c>
      <c r="BM255" s="13" t="s">
        <v>576</v>
      </c>
    </row>
    <row r="256" spans="2:65" s="1" customFormat="1" ht="44.25" customHeight="1">
      <c r="B256" s="125"/>
      <c r="C256" s="163" t="s">
        <v>577</v>
      </c>
      <c r="D256" s="163" t="s">
        <v>233</v>
      </c>
      <c r="E256" s="164" t="s">
        <v>578</v>
      </c>
      <c r="F256" s="244" t="s">
        <v>579</v>
      </c>
      <c r="G256" s="245"/>
      <c r="H256" s="245"/>
      <c r="I256" s="245"/>
      <c r="J256" s="165" t="s">
        <v>193</v>
      </c>
      <c r="K256" s="166">
        <v>6</v>
      </c>
      <c r="L256" s="246">
        <v>0</v>
      </c>
      <c r="M256" s="245"/>
      <c r="N256" s="247">
        <f>ROUND(L256*K256,3)</f>
        <v>0</v>
      </c>
      <c r="O256" s="235"/>
      <c r="P256" s="235"/>
      <c r="Q256" s="235"/>
      <c r="R256" s="127"/>
      <c r="T256" s="159" t="s">
        <v>18</v>
      </c>
      <c r="U256" s="39" t="s">
        <v>41</v>
      </c>
      <c r="V256" s="31"/>
      <c r="W256" s="160">
        <f>V256*K256</f>
        <v>0</v>
      </c>
      <c r="X256" s="160">
        <v>0.015</v>
      </c>
      <c r="Y256" s="160">
        <f>X256*K256</f>
        <v>0.09</v>
      </c>
      <c r="Z256" s="160">
        <v>0</v>
      </c>
      <c r="AA256" s="161">
        <f>Z256*K256</f>
        <v>0</v>
      </c>
      <c r="AR256" s="13" t="s">
        <v>519</v>
      </c>
      <c r="AT256" s="13" t="s">
        <v>233</v>
      </c>
      <c r="AU256" s="13" t="s">
        <v>124</v>
      </c>
      <c r="AY256" s="13" t="s">
        <v>145</v>
      </c>
      <c r="BE256" s="100">
        <f>IF(U256="základná",N256,0)</f>
        <v>0</v>
      </c>
      <c r="BF256" s="100">
        <f>IF(U256="znížená",N256,0)</f>
        <v>0</v>
      </c>
      <c r="BG256" s="100">
        <f>IF(U256="zákl. prenesená",N256,0)</f>
        <v>0</v>
      </c>
      <c r="BH256" s="100">
        <f>IF(U256="zníž. prenesená",N256,0)</f>
        <v>0</v>
      </c>
      <c r="BI256" s="100">
        <f>IF(U256="nulová",N256,0)</f>
        <v>0</v>
      </c>
      <c r="BJ256" s="13" t="s">
        <v>124</v>
      </c>
      <c r="BK256" s="162">
        <f>ROUND(L256*K256,3)</f>
        <v>0</v>
      </c>
      <c r="BL256" s="13" t="s">
        <v>519</v>
      </c>
      <c r="BM256" s="13" t="s">
        <v>580</v>
      </c>
    </row>
    <row r="257" spans="2:65" s="1" customFormat="1" ht="22.5" customHeight="1">
      <c r="B257" s="125"/>
      <c r="C257" s="155" t="s">
        <v>581</v>
      </c>
      <c r="D257" s="155" t="s">
        <v>146</v>
      </c>
      <c r="E257" s="156" t="s">
        <v>582</v>
      </c>
      <c r="F257" s="234" t="s">
        <v>583</v>
      </c>
      <c r="G257" s="235"/>
      <c r="H257" s="235"/>
      <c r="I257" s="235"/>
      <c r="J257" s="157" t="s">
        <v>193</v>
      </c>
      <c r="K257" s="158">
        <v>1</v>
      </c>
      <c r="L257" s="236">
        <v>0</v>
      </c>
      <c r="M257" s="235"/>
      <c r="N257" s="237">
        <f>ROUND(L257*K257,3)</f>
        <v>0</v>
      </c>
      <c r="O257" s="235"/>
      <c r="P257" s="235"/>
      <c r="Q257" s="235"/>
      <c r="R257" s="127"/>
      <c r="T257" s="159" t="s">
        <v>18</v>
      </c>
      <c r="U257" s="39" t="s">
        <v>41</v>
      </c>
      <c r="V257" s="31"/>
      <c r="W257" s="160">
        <f>V257*K257</f>
        <v>0</v>
      </c>
      <c r="X257" s="160">
        <v>0</v>
      </c>
      <c r="Y257" s="160">
        <f>X257*K257</f>
        <v>0</v>
      </c>
      <c r="Z257" s="160">
        <v>0</v>
      </c>
      <c r="AA257" s="161">
        <f>Z257*K257</f>
        <v>0</v>
      </c>
      <c r="AR257" s="13" t="s">
        <v>398</v>
      </c>
      <c r="AT257" s="13" t="s">
        <v>146</v>
      </c>
      <c r="AU257" s="13" t="s">
        <v>124</v>
      </c>
      <c r="AY257" s="13" t="s">
        <v>145</v>
      </c>
      <c r="BE257" s="100">
        <f>IF(U257="základná",N257,0)</f>
        <v>0</v>
      </c>
      <c r="BF257" s="100">
        <f>IF(U257="znížená",N257,0)</f>
        <v>0</v>
      </c>
      <c r="BG257" s="100">
        <f>IF(U257="zákl. prenesená",N257,0)</f>
        <v>0</v>
      </c>
      <c r="BH257" s="100">
        <f>IF(U257="zníž. prenesená",N257,0)</f>
        <v>0</v>
      </c>
      <c r="BI257" s="100">
        <f>IF(U257="nulová",N257,0)</f>
        <v>0</v>
      </c>
      <c r="BJ257" s="13" t="s">
        <v>124</v>
      </c>
      <c r="BK257" s="162">
        <f>ROUND(L257*K257,3)</f>
        <v>0</v>
      </c>
      <c r="BL257" s="13" t="s">
        <v>398</v>
      </c>
      <c r="BM257" s="13" t="s">
        <v>584</v>
      </c>
    </row>
    <row r="258" spans="2:65" s="1" customFormat="1" ht="31.5" customHeight="1">
      <c r="B258" s="125"/>
      <c r="C258" s="155" t="s">
        <v>585</v>
      </c>
      <c r="D258" s="155" t="s">
        <v>146</v>
      </c>
      <c r="E258" s="156" t="s">
        <v>586</v>
      </c>
      <c r="F258" s="234" t="s">
        <v>587</v>
      </c>
      <c r="G258" s="235"/>
      <c r="H258" s="235"/>
      <c r="I258" s="235"/>
      <c r="J258" s="157" t="s">
        <v>193</v>
      </c>
      <c r="K258" s="158">
        <v>6</v>
      </c>
      <c r="L258" s="236">
        <v>0</v>
      </c>
      <c r="M258" s="235"/>
      <c r="N258" s="237">
        <f>ROUND(L258*K258,3)</f>
        <v>0</v>
      </c>
      <c r="O258" s="235"/>
      <c r="P258" s="235"/>
      <c r="Q258" s="235"/>
      <c r="R258" s="127"/>
      <c r="T258" s="159" t="s">
        <v>18</v>
      </c>
      <c r="U258" s="39" t="s">
        <v>41</v>
      </c>
      <c r="V258" s="31"/>
      <c r="W258" s="160">
        <f>V258*K258</f>
        <v>0</v>
      </c>
      <c r="X258" s="160">
        <v>0</v>
      </c>
      <c r="Y258" s="160">
        <f>X258*K258</f>
        <v>0</v>
      </c>
      <c r="Z258" s="160">
        <v>0</v>
      </c>
      <c r="AA258" s="161">
        <f>Z258*K258</f>
        <v>0</v>
      </c>
      <c r="AR258" s="13" t="s">
        <v>398</v>
      </c>
      <c r="AT258" s="13" t="s">
        <v>146</v>
      </c>
      <c r="AU258" s="13" t="s">
        <v>124</v>
      </c>
      <c r="AY258" s="13" t="s">
        <v>145</v>
      </c>
      <c r="BE258" s="100">
        <f>IF(U258="základná",N258,0)</f>
        <v>0</v>
      </c>
      <c r="BF258" s="100">
        <f>IF(U258="znížená",N258,0)</f>
        <v>0</v>
      </c>
      <c r="BG258" s="100">
        <f>IF(U258="zákl. prenesená",N258,0)</f>
        <v>0</v>
      </c>
      <c r="BH258" s="100">
        <f>IF(U258="zníž. prenesená",N258,0)</f>
        <v>0</v>
      </c>
      <c r="BI258" s="100">
        <f>IF(U258="nulová",N258,0)</f>
        <v>0</v>
      </c>
      <c r="BJ258" s="13" t="s">
        <v>124</v>
      </c>
      <c r="BK258" s="162">
        <f>ROUND(L258*K258,3)</f>
        <v>0</v>
      </c>
      <c r="BL258" s="13" t="s">
        <v>398</v>
      </c>
      <c r="BM258" s="13" t="s">
        <v>588</v>
      </c>
    </row>
    <row r="259" spans="2:63" s="1" customFormat="1" ht="49.5" customHeight="1">
      <c r="B259" s="30"/>
      <c r="C259" s="31"/>
      <c r="D259" s="146" t="s">
        <v>589</v>
      </c>
      <c r="E259" s="31"/>
      <c r="F259" s="31"/>
      <c r="G259" s="31"/>
      <c r="H259" s="31"/>
      <c r="I259" s="31"/>
      <c r="J259" s="31"/>
      <c r="K259" s="31"/>
      <c r="L259" s="31"/>
      <c r="M259" s="31"/>
      <c r="N259" s="250">
        <f>BK259</f>
        <v>0</v>
      </c>
      <c r="O259" s="251"/>
      <c r="P259" s="251"/>
      <c r="Q259" s="251"/>
      <c r="R259" s="32"/>
      <c r="T259" s="167"/>
      <c r="U259" s="51"/>
      <c r="V259" s="51"/>
      <c r="W259" s="51"/>
      <c r="X259" s="51"/>
      <c r="Y259" s="51"/>
      <c r="Z259" s="51"/>
      <c r="AA259" s="53"/>
      <c r="AT259" s="13" t="s">
        <v>73</v>
      </c>
      <c r="AU259" s="13" t="s">
        <v>74</v>
      </c>
      <c r="AY259" s="13" t="s">
        <v>590</v>
      </c>
      <c r="BK259" s="162">
        <v>0</v>
      </c>
    </row>
    <row r="260" spans="2:18" s="1" customFormat="1" ht="6.75" customHeight="1">
      <c r="B260" s="54"/>
      <c r="C260" s="55"/>
      <c r="D260" s="55"/>
      <c r="E260" s="55"/>
      <c r="F260" s="55"/>
      <c r="G260" s="55"/>
      <c r="H260" s="55"/>
      <c r="I260" s="55"/>
      <c r="J260" s="55"/>
      <c r="K260" s="55"/>
      <c r="L260" s="55"/>
      <c r="M260" s="55"/>
      <c r="N260" s="55"/>
      <c r="O260" s="55"/>
      <c r="P260" s="55"/>
      <c r="Q260" s="55"/>
      <c r="R260" s="56"/>
    </row>
  </sheetData>
  <sheetProtection password="CC35" sheet="1" objects="1" scenarios="1" formatColumns="0" formatRows="0" sort="0" autoFilter="0"/>
  <mergeCells count="429">
    <mergeCell ref="N254:Q254"/>
    <mergeCell ref="N259:Q259"/>
    <mergeCell ref="H1:K1"/>
    <mergeCell ref="S2:AC2"/>
    <mergeCell ref="N220:Q220"/>
    <mergeCell ref="N226:Q226"/>
    <mergeCell ref="N230:Q230"/>
    <mergeCell ref="N233:Q233"/>
    <mergeCell ref="N237:Q237"/>
    <mergeCell ref="N238:Q238"/>
    <mergeCell ref="N141:Q141"/>
    <mergeCell ref="N153:Q153"/>
    <mergeCell ref="N156:Q156"/>
    <mergeCell ref="N157:Q157"/>
    <mergeCell ref="N174:Q174"/>
    <mergeCell ref="N178:Q178"/>
    <mergeCell ref="F257:I257"/>
    <mergeCell ref="L257:M257"/>
    <mergeCell ref="N257:Q257"/>
    <mergeCell ref="F258:I258"/>
    <mergeCell ref="L258:M258"/>
    <mergeCell ref="N258:Q258"/>
    <mergeCell ref="F255:I255"/>
    <mergeCell ref="L255:M255"/>
    <mergeCell ref="N255:Q255"/>
    <mergeCell ref="F256:I256"/>
    <mergeCell ref="L256:M256"/>
    <mergeCell ref="N256:Q256"/>
    <mergeCell ref="F252:I252"/>
    <mergeCell ref="L252:M252"/>
    <mergeCell ref="N252:Q252"/>
    <mergeCell ref="F253:I253"/>
    <mergeCell ref="L253:M253"/>
    <mergeCell ref="N253:Q253"/>
    <mergeCell ref="F250:I250"/>
    <mergeCell ref="L250:M250"/>
    <mergeCell ref="N250:Q250"/>
    <mergeCell ref="F251:I251"/>
    <mergeCell ref="L251:M251"/>
    <mergeCell ref="N251:Q251"/>
    <mergeCell ref="F248:I248"/>
    <mergeCell ref="L248:M248"/>
    <mergeCell ref="N248:Q248"/>
    <mergeCell ref="F249:I249"/>
    <mergeCell ref="L249:M249"/>
    <mergeCell ref="N249:Q249"/>
    <mergeCell ref="F246:I246"/>
    <mergeCell ref="L246:M246"/>
    <mergeCell ref="N246:Q246"/>
    <mergeCell ref="F247:I247"/>
    <mergeCell ref="L247:M247"/>
    <mergeCell ref="N247:Q247"/>
    <mergeCell ref="F244:I244"/>
    <mergeCell ref="L244:M244"/>
    <mergeCell ref="N244:Q244"/>
    <mergeCell ref="F245:I245"/>
    <mergeCell ref="L245:M245"/>
    <mergeCell ref="N245:Q245"/>
    <mergeCell ref="F242:I242"/>
    <mergeCell ref="L242:M242"/>
    <mergeCell ref="N242:Q242"/>
    <mergeCell ref="F243:I243"/>
    <mergeCell ref="L243:M243"/>
    <mergeCell ref="N243:Q243"/>
    <mergeCell ref="F240:I240"/>
    <mergeCell ref="L240:M240"/>
    <mergeCell ref="N240:Q240"/>
    <mergeCell ref="F241:I241"/>
    <mergeCell ref="L241:M241"/>
    <mergeCell ref="N241:Q241"/>
    <mergeCell ref="F236:I236"/>
    <mergeCell ref="L236:M236"/>
    <mergeCell ref="N236:Q236"/>
    <mergeCell ref="F239:I239"/>
    <mergeCell ref="L239:M239"/>
    <mergeCell ref="N239:Q239"/>
    <mergeCell ref="F234:I234"/>
    <mergeCell ref="L234:M234"/>
    <mergeCell ref="N234:Q234"/>
    <mergeCell ref="F235:I235"/>
    <mergeCell ref="L235:M235"/>
    <mergeCell ref="N235:Q235"/>
    <mergeCell ref="F231:I231"/>
    <mergeCell ref="L231:M231"/>
    <mergeCell ref="N231:Q231"/>
    <mergeCell ref="F232:I232"/>
    <mergeCell ref="L232:M232"/>
    <mergeCell ref="N232:Q232"/>
    <mergeCell ref="F228:I228"/>
    <mergeCell ref="L228:M228"/>
    <mergeCell ref="N228:Q228"/>
    <mergeCell ref="F229:I229"/>
    <mergeCell ref="L229:M229"/>
    <mergeCell ref="N229:Q229"/>
    <mergeCell ref="F225:I225"/>
    <mergeCell ref="L225:M225"/>
    <mergeCell ref="N225:Q225"/>
    <mergeCell ref="F227:I227"/>
    <mergeCell ref="L227:M227"/>
    <mergeCell ref="N227:Q227"/>
    <mergeCell ref="F223:I223"/>
    <mergeCell ref="L223:M223"/>
    <mergeCell ref="N223:Q223"/>
    <mergeCell ref="F224:I224"/>
    <mergeCell ref="L224:M224"/>
    <mergeCell ref="N224:Q224"/>
    <mergeCell ref="F221:I221"/>
    <mergeCell ref="L221:M221"/>
    <mergeCell ref="N221:Q221"/>
    <mergeCell ref="F222:I222"/>
    <mergeCell ref="L222:M222"/>
    <mergeCell ref="N222:Q222"/>
    <mergeCell ref="F218:I218"/>
    <mergeCell ref="L218:M218"/>
    <mergeCell ref="N218:Q218"/>
    <mergeCell ref="F219:I219"/>
    <mergeCell ref="L219:M219"/>
    <mergeCell ref="N219:Q219"/>
    <mergeCell ref="F216:I216"/>
    <mergeCell ref="L216:M216"/>
    <mergeCell ref="N216:Q216"/>
    <mergeCell ref="F217:I217"/>
    <mergeCell ref="L217:M217"/>
    <mergeCell ref="N217:Q217"/>
    <mergeCell ref="F214:I214"/>
    <mergeCell ref="L214:M214"/>
    <mergeCell ref="N214:Q214"/>
    <mergeCell ref="F215:I215"/>
    <mergeCell ref="L215:M215"/>
    <mergeCell ref="N215:Q215"/>
    <mergeCell ref="F212:I212"/>
    <mergeCell ref="L212:M212"/>
    <mergeCell ref="N212:Q212"/>
    <mergeCell ref="F213:I213"/>
    <mergeCell ref="L213:M213"/>
    <mergeCell ref="N213:Q213"/>
    <mergeCell ref="F210:I210"/>
    <mergeCell ref="L210:M210"/>
    <mergeCell ref="N210:Q210"/>
    <mergeCell ref="F211:I211"/>
    <mergeCell ref="L211:M211"/>
    <mergeCell ref="N211:Q211"/>
    <mergeCell ref="F208:I208"/>
    <mergeCell ref="L208:M208"/>
    <mergeCell ref="N208:Q208"/>
    <mergeCell ref="F209:I209"/>
    <mergeCell ref="L209:M209"/>
    <mergeCell ref="N209:Q209"/>
    <mergeCell ref="F206:I206"/>
    <mergeCell ref="L206:M206"/>
    <mergeCell ref="N206:Q206"/>
    <mergeCell ref="F207:I207"/>
    <mergeCell ref="L207:M207"/>
    <mergeCell ref="N207:Q207"/>
    <mergeCell ref="F204:I204"/>
    <mergeCell ref="L204:M204"/>
    <mergeCell ref="N204:Q204"/>
    <mergeCell ref="F205:I205"/>
    <mergeCell ref="L205:M205"/>
    <mergeCell ref="N205:Q205"/>
    <mergeCell ref="F202:I202"/>
    <mergeCell ref="L202:M202"/>
    <mergeCell ref="N202:Q202"/>
    <mergeCell ref="F203:I203"/>
    <mergeCell ref="L203:M203"/>
    <mergeCell ref="N203:Q203"/>
    <mergeCell ref="F200:I200"/>
    <mergeCell ref="L200:M200"/>
    <mergeCell ref="N200:Q200"/>
    <mergeCell ref="F201:I201"/>
    <mergeCell ref="L201:M201"/>
    <mergeCell ref="N201:Q201"/>
    <mergeCell ref="F198:I198"/>
    <mergeCell ref="L198:M198"/>
    <mergeCell ref="N198:Q198"/>
    <mergeCell ref="F199:I199"/>
    <mergeCell ref="L199:M199"/>
    <mergeCell ref="N199:Q199"/>
    <mergeCell ref="F196:I196"/>
    <mergeCell ref="L196:M196"/>
    <mergeCell ref="N196:Q196"/>
    <mergeCell ref="F197:I197"/>
    <mergeCell ref="L197:M197"/>
    <mergeCell ref="N197:Q197"/>
    <mergeCell ref="F194:I194"/>
    <mergeCell ref="L194:M194"/>
    <mergeCell ref="N194:Q194"/>
    <mergeCell ref="F195:I195"/>
    <mergeCell ref="L195:M195"/>
    <mergeCell ref="N195:Q195"/>
    <mergeCell ref="F192:I192"/>
    <mergeCell ref="L192:M192"/>
    <mergeCell ref="N192:Q192"/>
    <mergeCell ref="F193:I193"/>
    <mergeCell ref="L193:M193"/>
    <mergeCell ref="N193:Q193"/>
    <mergeCell ref="F190:I190"/>
    <mergeCell ref="L190:M190"/>
    <mergeCell ref="N190:Q190"/>
    <mergeCell ref="F191:I191"/>
    <mergeCell ref="L191:M191"/>
    <mergeCell ref="N191:Q191"/>
    <mergeCell ref="F188:I188"/>
    <mergeCell ref="L188:M188"/>
    <mergeCell ref="N188:Q188"/>
    <mergeCell ref="F189:I189"/>
    <mergeCell ref="L189:M189"/>
    <mergeCell ref="N189:Q189"/>
    <mergeCell ref="F186:I186"/>
    <mergeCell ref="L186:M186"/>
    <mergeCell ref="N186:Q186"/>
    <mergeCell ref="F187:I187"/>
    <mergeCell ref="L187:M187"/>
    <mergeCell ref="N187:Q187"/>
    <mergeCell ref="F183:I183"/>
    <mergeCell ref="L183:M183"/>
    <mergeCell ref="N183:Q183"/>
    <mergeCell ref="F185:I185"/>
    <mergeCell ref="L185:M185"/>
    <mergeCell ref="N185:Q185"/>
    <mergeCell ref="N184:Q184"/>
    <mergeCell ref="F181:I181"/>
    <mergeCell ref="L181:M181"/>
    <mergeCell ref="N181:Q181"/>
    <mergeCell ref="F182:I182"/>
    <mergeCell ref="L182:M182"/>
    <mergeCell ref="N182:Q182"/>
    <mergeCell ref="F179:I179"/>
    <mergeCell ref="L179:M179"/>
    <mergeCell ref="N179:Q179"/>
    <mergeCell ref="F180:I180"/>
    <mergeCell ref="L180:M180"/>
    <mergeCell ref="N180:Q180"/>
    <mergeCell ref="F176:I176"/>
    <mergeCell ref="L176:M176"/>
    <mergeCell ref="N176:Q176"/>
    <mergeCell ref="F177:I177"/>
    <mergeCell ref="L177:M177"/>
    <mergeCell ref="N177:Q177"/>
    <mergeCell ref="F173:I173"/>
    <mergeCell ref="L173:M173"/>
    <mergeCell ref="N173:Q173"/>
    <mergeCell ref="F175:I175"/>
    <mergeCell ref="L175:M175"/>
    <mergeCell ref="N175:Q175"/>
    <mergeCell ref="F171:I171"/>
    <mergeCell ref="L171:M171"/>
    <mergeCell ref="N171:Q171"/>
    <mergeCell ref="F172:I172"/>
    <mergeCell ref="L172:M172"/>
    <mergeCell ref="N172:Q172"/>
    <mergeCell ref="F169:I169"/>
    <mergeCell ref="L169:M169"/>
    <mergeCell ref="N169:Q169"/>
    <mergeCell ref="F170:I170"/>
    <mergeCell ref="L170:M170"/>
    <mergeCell ref="N170:Q170"/>
    <mergeCell ref="F167:I167"/>
    <mergeCell ref="L167:M167"/>
    <mergeCell ref="N167:Q167"/>
    <mergeCell ref="F168:I168"/>
    <mergeCell ref="L168:M168"/>
    <mergeCell ref="N168:Q168"/>
    <mergeCell ref="F165:I165"/>
    <mergeCell ref="L165:M165"/>
    <mergeCell ref="N165:Q165"/>
    <mergeCell ref="F166:I166"/>
    <mergeCell ref="L166:M166"/>
    <mergeCell ref="N166:Q166"/>
    <mergeCell ref="F163:I163"/>
    <mergeCell ref="L163:M163"/>
    <mergeCell ref="N163:Q163"/>
    <mergeCell ref="F164:I164"/>
    <mergeCell ref="L164:M164"/>
    <mergeCell ref="N164:Q164"/>
    <mergeCell ref="F161:I161"/>
    <mergeCell ref="L161:M161"/>
    <mergeCell ref="N161:Q161"/>
    <mergeCell ref="F162:I162"/>
    <mergeCell ref="L162:M162"/>
    <mergeCell ref="N162:Q162"/>
    <mergeCell ref="F159:I159"/>
    <mergeCell ref="L159:M159"/>
    <mergeCell ref="N159:Q159"/>
    <mergeCell ref="F160:I160"/>
    <mergeCell ref="L160:M160"/>
    <mergeCell ref="N160:Q160"/>
    <mergeCell ref="F155:I155"/>
    <mergeCell ref="L155:M155"/>
    <mergeCell ref="N155:Q155"/>
    <mergeCell ref="F158:I158"/>
    <mergeCell ref="L158:M158"/>
    <mergeCell ref="N158:Q158"/>
    <mergeCell ref="F152:I152"/>
    <mergeCell ref="L152:M152"/>
    <mergeCell ref="N152:Q152"/>
    <mergeCell ref="F154:I154"/>
    <mergeCell ref="L154:M154"/>
    <mergeCell ref="N154:Q154"/>
    <mergeCell ref="F150:I150"/>
    <mergeCell ref="L150:M150"/>
    <mergeCell ref="N150:Q150"/>
    <mergeCell ref="F151:I151"/>
    <mergeCell ref="L151:M151"/>
    <mergeCell ref="N151:Q151"/>
    <mergeCell ref="F148:I148"/>
    <mergeCell ref="L148:M148"/>
    <mergeCell ref="N148:Q148"/>
    <mergeCell ref="F149:I149"/>
    <mergeCell ref="L149:M149"/>
    <mergeCell ref="N149:Q149"/>
    <mergeCell ref="F146:I146"/>
    <mergeCell ref="L146:M146"/>
    <mergeCell ref="N146:Q146"/>
    <mergeCell ref="F147:I147"/>
    <mergeCell ref="L147:M147"/>
    <mergeCell ref="N147:Q147"/>
    <mergeCell ref="F144:I144"/>
    <mergeCell ref="L144:M144"/>
    <mergeCell ref="N144:Q144"/>
    <mergeCell ref="F145:I145"/>
    <mergeCell ref="L145:M145"/>
    <mergeCell ref="N145:Q145"/>
    <mergeCell ref="F142:I142"/>
    <mergeCell ref="L142:M142"/>
    <mergeCell ref="N142:Q142"/>
    <mergeCell ref="F143:I143"/>
    <mergeCell ref="L143:M143"/>
    <mergeCell ref="N143:Q143"/>
    <mergeCell ref="F139:I139"/>
    <mergeCell ref="L139:M139"/>
    <mergeCell ref="N139:Q139"/>
    <mergeCell ref="F140:I140"/>
    <mergeCell ref="L140:M140"/>
    <mergeCell ref="N140:Q140"/>
    <mergeCell ref="F137:I137"/>
    <mergeCell ref="L137:M137"/>
    <mergeCell ref="N137:Q137"/>
    <mergeCell ref="F138:I138"/>
    <mergeCell ref="L138:M138"/>
    <mergeCell ref="N138:Q138"/>
    <mergeCell ref="F135:I135"/>
    <mergeCell ref="L135:M135"/>
    <mergeCell ref="N135:Q135"/>
    <mergeCell ref="F136:I136"/>
    <mergeCell ref="L136:M136"/>
    <mergeCell ref="N136:Q136"/>
    <mergeCell ref="F130:I130"/>
    <mergeCell ref="L130:M130"/>
    <mergeCell ref="N130:Q130"/>
    <mergeCell ref="F134:I134"/>
    <mergeCell ref="L134:M134"/>
    <mergeCell ref="N134:Q134"/>
    <mergeCell ref="N131:Q131"/>
    <mergeCell ref="N132:Q132"/>
    <mergeCell ref="N133:Q133"/>
    <mergeCell ref="C120:Q120"/>
    <mergeCell ref="F122:P122"/>
    <mergeCell ref="F123:P123"/>
    <mergeCell ref="M125:P125"/>
    <mergeCell ref="M127:Q127"/>
    <mergeCell ref="M128:Q128"/>
    <mergeCell ref="D110:H110"/>
    <mergeCell ref="N110:Q110"/>
    <mergeCell ref="D111:H111"/>
    <mergeCell ref="N111:Q111"/>
    <mergeCell ref="N112:Q112"/>
    <mergeCell ref="L114:Q114"/>
    <mergeCell ref="D107:H107"/>
    <mergeCell ref="N107:Q107"/>
    <mergeCell ref="D108:H108"/>
    <mergeCell ref="N108:Q108"/>
    <mergeCell ref="D109:H109"/>
    <mergeCell ref="N109:Q109"/>
    <mergeCell ref="N100:Q100"/>
    <mergeCell ref="N101:Q101"/>
    <mergeCell ref="N102:Q102"/>
    <mergeCell ref="N103:Q103"/>
    <mergeCell ref="N104:Q104"/>
    <mergeCell ref="N106:Q106"/>
    <mergeCell ref="N94:Q94"/>
    <mergeCell ref="N95:Q95"/>
    <mergeCell ref="N96:Q96"/>
    <mergeCell ref="N97:Q97"/>
    <mergeCell ref="N98:Q98"/>
    <mergeCell ref="N99:Q99"/>
    <mergeCell ref="N88:Q88"/>
    <mergeCell ref="N89:Q89"/>
    <mergeCell ref="N90:Q90"/>
    <mergeCell ref="N91:Q91"/>
    <mergeCell ref="N92:Q92"/>
    <mergeCell ref="N93:Q93"/>
    <mergeCell ref="F78:P78"/>
    <mergeCell ref="F79:P79"/>
    <mergeCell ref="M81:P81"/>
    <mergeCell ref="M83:Q83"/>
    <mergeCell ref="M84:Q84"/>
    <mergeCell ref="C86:G86"/>
    <mergeCell ref="N86:Q86"/>
    <mergeCell ref="H35:J35"/>
    <mergeCell ref="M35:P35"/>
    <mergeCell ref="H36:J36"/>
    <mergeCell ref="M36:P36"/>
    <mergeCell ref="L38:P38"/>
    <mergeCell ref="C76:Q76"/>
    <mergeCell ref="H32:J32"/>
    <mergeCell ref="M32:P32"/>
    <mergeCell ref="H33:J33"/>
    <mergeCell ref="M33:P33"/>
    <mergeCell ref="H34:J34"/>
    <mergeCell ref="M34:P34"/>
    <mergeCell ref="O20:P20"/>
    <mergeCell ref="O21:P21"/>
    <mergeCell ref="E24:L24"/>
    <mergeCell ref="M27:P27"/>
    <mergeCell ref="M28:P28"/>
    <mergeCell ref="M30:P30"/>
    <mergeCell ref="O12:P12"/>
    <mergeCell ref="O14:P14"/>
    <mergeCell ref="E15:L15"/>
    <mergeCell ref="O15:P15"/>
    <mergeCell ref="O17:P17"/>
    <mergeCell ref="O18:P18"/>
    <mergeCell ref="C2:Q2"/>
    <mergeCell ref="C4:Q4"/>
    <mergeCell ref="F6:P6"/>
    <mergeCell ref="F7:P7"/>
    <mergeCell ref="O9:P9"/>
    <mergeCell ref="O11:P11"/>
  </mergeCells>
  <hyperlinks>
    <hyperlink ref="F1:G1" location="C2" tooltip="Krycí list rozpočtu" display="1) Krycí list rozpočtu"/>
    <hyperlink ref="H1:K1" location="C86" tooltip="Rekapitulácia rozpočtu" display="2) Rekapitulácia rozpočtu"/>
    <hyperlink ref="L1" location="C130" tooltip="Rozpočet" display="3) Rozpočet"/>
    <hyperlink ref="S1:T1" location="'Rekapitulácia stavby'!C2" tooltip="Rekapitulácia stavby" display="Rekapitulácia stavby"/>
  </hyperlinks>
  <printOptions/>
  <pageMargins left="0.5833333134651184" right="0.5833333134651184" top="0.5" bottom="0.46666666865348816" header="0" footer="0"/>
  <pageSetup blackAndWhite="1" errors="blank" fitToHeight="100" fitToWidth="1" horizontalDpi="600" verticalDpi="600" orientation="portrait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68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O9" sqref="O9:P9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4" width="9.33203125" style="0" hidden="1" customWidth="1"/>
  </cols>
  <sheetData>
    <row r="1" spans="1:66" ht="21.75" customHeight="1">
      <c r="A1" s="173"/>
      <c r="B1" s="170"/>
      <c r="C1" s="170"/>
      <c r="D1" s="171" t="s">
        <v>1</v>
      </c>
      <c r="E1" s="170"/>
      <c r="F1" s="172" t="s">
        <v>703</v>
      </c>
      <c r="G1" s="172"/>
      <c r="H1" s="252" t="s">
        <v>704</v>
      </c>
      <c r="I1" s="252"/>
      <c r="J1" s="252"/>
      <c r="K1" s="252"/>
      <c r="L1" s="172" t="s">
        <v>705</v>
      </c>
      <c r="M1" s="170"/>
      <c r="N1" s="170"/>
      <c r="O1" s="171" t="s">
        <v>95</v>
      </c>
      <c r="P1" s="170"/>
      <c r="Q1" s="170"/>
      <c r="R1" s="170"/>
      <c r="S1" s="172" t="s">
        <v>706</v>
      </c>
      <c r="T1" s="172"/>
      <c r="U1" s="173"/>
      <c r="V1" s="173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</row>
    <row r="2" spans="3:46" ht="36.75" customHeight="1">
      <c r="C2" s="174" t="s">
        <v>5</v>
      </c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S2" s="213" t="s">
        <v>6</v>
      </c>
      <c r="T2" s="175"/>
      <c r="U2" s="175"/>
      <c r="V2" s="175"/>
      <c r="W2" s="175"/>
      <c r="X2" s="175"/>
      <c r="Y2" s="175"/>
      <c r="Z2" s="175"/>
      <c r="AA2" s="175"/>
      <c r="AB2" s="175"/>
      <c r="AC2" s="175"/>
      <c r="AT2" s="13" t="s">
        <v>85</v>
      </c>
    </row>
    <row r="3" spans="2:46" ht="6.7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6"/>
      <c r="AT3" s="13" t="s">
        <v>74</v>
      </c>
    </row>
    <row r="4" spans="2:46" ht="36.75" customHeight="1">
      <c r="B4" s="17"/>
      <c r="C4" s="176" t="s">
        <v>96</v>
      </c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9"/>
      <c r="T4" s="20" t="s">
        <v>10</v>
      </c>
      <c r="AT4" s="13" t="s">
        <v>4</v>
      </c>
    </row>
    <row r="5" spans="2:18" ht="6.75" customHeight="1"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9"/>
    </row>
    <row r="6" spans="2:18" ht="24.75" customHeight="1">
      <c r="B6" s="17"/>
      <c r="C6" s="18"/>
      <c r="D6" s="25" t="s">
        <v>15</v>
      </c>
      <c r="E6" s="18"/>
      <c r="F6" s="216" t="str">
        <f>'Rekapitulácia stavby'!K6</f>
        <v>Rekonštrukcia a modernizácia domu smútku a jeho okolia - LYSICA</v>
      </c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8"/>
      <c r="R6" s="19"/>
    </row>
    <row r="7" spans="2:18" s="1" customFormat="1" ht="32.25" customHeight="1">
      <c r="B7" s="30"/>
      <c r="C7" s="31"/>
      <c r="D7" s="24" t="s">
        <v>97</v>
      </c>
      <c r="E7" s="31"/>
      <c r="F7" s="182" t="s">
        <v>591</v>
      </c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31"/>
      <c r="R7" s="32"/>
    </row>
    <row r="8" spans="2:18" s="1" customFormat="1" ht="14.25" customHeight="1">
      <c r="B8" s="30"/>
      <c r="C8" s="31"/>
      <c r="D8" s="25" t="s">
        <v>17</v>
      </c>
      <c r="E8" s="31"/>
      <c r="F8" s="23" t="s">
        <v>18</v>
      </c>
      <c r="G8" s="31"/>
      <c r="H8" s="31"/>
      <c r="I8" s="31"/>
      <c r="J8" s="31"/>
      <c r="K8" s="31"/>
      <c r="L8" s="31"/>
      <c r="M8" s="25" t="s">
        <v>19</v>
      </c>
      <c r="N8" s="31"/>
      <c r="O8" s="23" t="s">
        <v>18</v>
      </c>
      <c r="P8" s="31"/>
      <c r="Q8" s="31"/>
      <c r="R8" s="32"/>
    </row>
    <row r="9" spans="2:18" s="1" customFormat="1" ht="14.25" customHeight="1">
      <c r="B9" s="30"/>
      <c r="C9" s="31"/>
      <c r="D9" s="25" t="s">
        <v>20</v>
      </c>
      <c r="E9" s="31"/>
      <c r="F9" s="23" t="s">
        <v>21</v>
      </c>
      <c r="G9" s="31"/>
      <c r="H9" s="31"/>
      <c r="I9" s="31"/>
      <c r="J9" s="31"/>
      <c r="K9" s="31"/>
      <c r="L9" s="31"/>
      <c r="M9" s="25" t="s">
        <v>22</v>
      </c>
      <c r="N9" s="31"/>
      <c r="O9" s="217"/>
      <c r="P9" s="195"/>
      <c r="Q9" s="31"/>
      <c r="R9" s="32"/>
    </row>
    <row r="10" spans="2:18" s="1" customFormat="1" ht="10.5" customHeight="1">
      <c r="B10" s="30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2"/>
    </row>
    <row r="11" spans="2:18" s="1" customFormat="1" ht="14.25" customHeight="1">
      <c r="B11" s="30"/>
      <c r="C11" s="31"/>
      <c r="D11" s="25" t="s">
        <v>23</v>
      </c>
      <c r="E11" s="31"/>
      <c r="F11" s="31"/>
      <c r="G11" s="31"/>
      <c r="H11" s="31"/>
      <c r="I11" s="31"/>
      <c r="J11" s="31"/>
      <c r="K11" s="31"/>
      <c r="L11" s="31"/>
      <c r="M11" s="25" t="s">
        <v>24</v>
      </c>
      <c r="N11" s="31"/>
      <c r="O11" s="181">
        <f>IF('Rekapitulácia stavby'!AN10="","",'Rekapitulácia stavby'!AN10)</f>
      </c>
      <c r="P11" s="195"/>
      <c r="Q11" s="31"/>
      <c r="R11" s="32"/>
    </row>
    <row r="12" spans="2:18" s="1" customFormat="1" ht="18" customHeight="1">
      <c r="B12" s="30"/>
      <c r="C12" s="31"/>
      <c r="D12" s="31"/>
      <c r="E12" s="23" t="str">
        <f>IF('Rekapitulácia stavby'!E11="","",'Rekapitulácia stavby'!E11)</f>
        <v> </v>
      </c>
      <c r="F12" s="31"/>
      <c r="G12" s="31"/>
      <c r="H12" s="31"/>
      <c r="I12" s="31"/>
      <c r="J12" s="31"/>
      <c r="K12" s="31"/>
      <c r="L12" s="31"/>
      <c r="M12" s="25" t="s">
        <v>26</v>
      </c>
      <c r="N12" s="31"/>
      <c r="O12" s="181">
        <f>IF('Rekapitulácia stavby'!AN11="","",'Rekapitulácia stavby'!AN11)</f>
      </c>
      <c r="P12" s="195"/>
      <c r="Q12" s="31"/>
      <c r="R12" s="32"/>
    </row>
    <row r="13" spans="2:18" s="1" customFormat="1" ht="6.75" customHeight="1">
      <c r="B13" s="30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2"/>
    </row>
    <row r="14" spans="2:18" s="1" customFormat="1" ht="14.25" customHeight="1">
      <c r="B14" s="30"/>
      <c r="C14" s="31"/>
      <c r="D14" s="25" t="s">
        <v>27</v>
      </c>
      <c r="E14" s="31"/>
      <c r="F14" s="31"/>
      <c r="G14" s="31"/>
      <c r="H14" s="31"/>
      <c r="I14" s="31"/>
      <c r="J14" s="31"/>
      <c r="K14" s="31"/>
      <c r="L14" s="31"/>
      <c r="M14" s="25" t="s">
        <v>24</v>
      </c>
      <c r="N14" s="31"/>
      <c r="O14" s="218" t="str">
        <f>IF('Rekapitulácia stavby'!AN13="","",'Rekapitulácia stavby'!AN13)</f>
        <v>Vyplň údaj</v>
      </c>
      <c r="P14" s="195"/>
      <c r="Q14" s="31"/>
      <c r="R14" s="32"/>
    </row>
    <row r="15" spans="2:18" s="1" customFormat="1" ht="18" customHeight="1">
      <c r="B15" s="30"/>
      <c r="C15" s="31"/>
      <c r="D15" s="31"/>
      <c r="E15" s="218" t="str">
        <f>IF('Rekapitulácia stavby'!E14="","",'Rekapitulácia stavby'!E14)</f>
        <v>Vyplň údaj</v>
      </c>
      <c r="F15" s="195"/>
      <c r="G15" s="195"/>
      <c r="H15" s="195"/>
      <c r="I15" s="195"/>
      <c r="J15" s="195"/>
      <c r="K15" s="195"/>
      <c r="L15" s="195"/>
      <c r="M15" s="25" t="s">
        <v>26</v>
      </c>
      <c r="N15" s="31"/>
      <c r="O15" s="218" t="str">
        <f>IF('Rekapitulácia stavby'!AN14="","",'Rekapitulácia stavby'!AN14)</f>
        <v>Vyplň údaj</v>
      </c>
      <c r="P15" s="195"/>
      <c r="Q15" s="31"/>
      <c r="R15" s="32"/>
    </row>
    <row r="16" spans="2:18" s="1" customFormat="1" ht="6.75" customHeight="1"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2"/>
    </row>
    <row r="17" spans="2:18" s="1" customFormat="1" ht="14.25" customHeight="1">
      <c r="B17" s="30"/>
      <c r="C17" s="31"/>
      <c r="D17" s="25" t="s">
        <v>29</v>
      </c>
      <c r="E17" s="31"/>
      <c r="F17" s="31"/>
      <c r="G17" s="31"/>
      <c r="H17" s="31"/>
      <c r="I17" s="31"/>
      <c r="J17" s="31"/>
      <c r="K17" s="31"/>
      <c r="L17" s="31"/>
      <c r="M17" s="25" t="s">
        <v>24</v>
      </c>
      <c r="N17" s="31"/>
      <c r="O17" s="181" t="s">
        <v>18</v>
      </c>
      <c r="P17" s="195"/>
      <c r="Q17" s="31"/>
      <c r="R17" s="32"/>
    </row>
    <row r="18" spans="2:18" s="1" customFormat="1" ht="18" customHeight="1">
      <c r="B18" s="30"/>
      <c r="C18" s="31"/>
      <c r="D18" s="31"/>
      <c r="E18" s="23" t="s">
        <v>30</v>
      </c>
      <c r="F18" s="31"/>
      <c r="G18" s="31"/>
      <c r="H18" s="31"/>
      <c r="I18" s="31"/>
      <c r="J18" s="31"/>
      <c r="K18" s="31"/>
      <c r="L18" s="31"/>
      <c r="M18" s="25" t="s">
        <v>26</v>
      </c>
      <c r="N18" s="31"/>
      <c r="O18" s="181" t="s">
        <v>18</v>
      </c>
      <c r="P18" s="195"/>
      <c r="Q18" s="31"/>
      <c r="R18" s="32"/>
    </row>
    <row r="19" spans="2:18" s="1" customFormat="1" ht="6.75" customHeight="1">
      <c r="B19" s="30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2"/>
    </row>
    <row r="20" spans="2:18" s="1" customFormat="1" ht="14.25" customHeight="1">
      <c r="B20" s="30"/>
      <c r="C20" s="31"/>
      <c r="D20" s="25" t="s">
        <v>33</v>
      </c>
      <c r="E20" s="31"/>
      <c r="F20" s="31"/>
      <c r="G20" s="31"/>
      <c r="H20" s="31"/>
      <c r="I20" s="31"/>
      <c r="J20" s="31"/>
      <c r="K20" s="31"/>
      <c r="L20" s="31"/>
      <c r="M20" s="25" t="s">
        <v>24</v>
      </c>
      <c r="N20" s="31"/>
      <c r="O20" s="181">
        <f>IF('Rekapitulácia stavby'!AN19="","",'Rekapitulácia stavby'!AN19)</f>
      </c>
      <c r="P20" s="195"/>
      <c r="Q20" s="31"/>
      <c r="R20" s="32"/>
    </row>
    <row r="21" spans="2:18" s="1" customFormat="1" ht="18" customHeight="1">
      <c r="B21" s="30"/>
      <c r="C21" s="31"/>
      <c r="D21" s="31"/>
      <c r="E21" s="23" t="str">
        <f>IF('Rekapitulácia stavby'!E20="","",'Rekapitulácia stavby'!E20)</f>
        <v> </v>
      </c>
      <c r="F21" s="31"/>
      <c r="G21" s="31"/>
      <c r="H21" s="31"/>
      <c r="I21" s="31"/>
      <c r="J21" s="31"/>
      <c r="K21" s="31"/>
      <c r="L21" s="31"/>
      <c r="M21" s="25" t="s">
        <v>26</v>
      </c>
      <c r="N21" s="31"/>
      <c r="O21" s="181">
        <f>IF('Rekapitulácia stavby'!AN20="","",'Rekapitulácia stavby'!AN20)</f>
      </c>
      <c r="P21" s="195"/>
      <c r="Q21" s="31"/>
      <c r="R21" s="32"/>
    </row>
    <row r="22" spans="2:18" s="1" customFormat="1" ht="6.75" customHeight="1">
      <c r="B22" s="30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2"/>
    </row>
    <row r="23" spans="2:18" s="1" customFormat="1" ht="14.25" customHeight="1">
      <c r="B23" s="30"/>
      <c r="C23" s="31"/>
      <c r="D23" s="25" t="s">
        <v>34</v>
      </c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2"/>
    </row>
    <row r="24" spans="2:18" s="1" customFormat="1" ht="22.5" customHeight="1">
      <c r="B24" s="30"/>
      <c r="C24" s="31"/>
      <c r="D24" s="31"/>
      <c r="E24" s="184" t="s">
        <v>18</v>
      </c>
      <c r="F24" s="195"/>
      <c r="G24" s="195"/>
      <c r="H24" s="195"/>
      <c r="I24" s="195"/>
      <c r="J24" s="195"/>
      <c r="K24" s="195"/>
      <c r="L24" s="195"/>
      <c r="M24" s="31"/>
      <c r="N24" s="31"/>
      <c r="O24" s="31"/>
      <c r="P24" s="31"/>
      <c r="Q24" s="31"/>
      <c r="R24" s="32"/>
    </row>
    <row r="25" spans="2:18" s="1" customFormat="1" ht="6.75" customHeight="1">
      <c r="B25" s="30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2"/>
    </row>
    <row r="26" spans="2:18" s="1" customFormat="1" ht="6.75" customHeight="1">
      <c r="B26" s="30"/>
      <c r="C26" s="31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31"/>
      <c r="R26" s="32"/>
    </row>
    <row r="27" spans="2:18" s="1" customFormat="1" ht="14.25" customHeight="1">
      <c r="B27" s="30"/>
      <c r="C27" s="31"/>
      <c r="D27" s="109" t="s">
        <v>99</v>
      </c>
      <c r="E27" s="31"/>
      <c r="F27" s="31"/>
      <c r="G27" s="31"/>
      <c r="H27" s="31"/>
      <c r="I27" s="31"/>
      <c r="J27" s="31"/>
      <c r="K27" s="31"/>
      <c r="L27" s="31"/>
      <c r="M27" s="185">
        <f>N88</f>
        <v>0</v>
      </c>
      <c r="N27" s="195"/>
      <c r="O27" s="195"/>
      <c r="P27" s="195"/>
      <c r="Q27" s="31"/>
      <c r="R27" s="32"/>
    </row>
    <row r="28" spans="2:18" s="1" customFormat="1" ht="14.25" customHeight="1">
      <c r="B28" s="30"/>
      <c r="C28" s="31"/>
      <c r="D28" s="29" t="s">
        <v>89</v>
      </c>
      <c r="E28" s="31"/>
      <c r="F28" s="31"/>
      <c r="G28" s="31"/>
      <c r="H28" s="31"/>
      <c r="I28" s="31"/>
      <c r="J28" s="31"/>
      <c r="K28" s="31"/>
      <c r="L28" s="31"/>
      <c r="M28" s="185">
        <f>N98</f>
        <v>0</v>
      </c>
      <c r="N28" s="195"/>
      <c r="O28" s="195"/>
      <c r="P28" s="195"/>
      <c r="Q28" s="31"/>
      <c r="R28" s="32"/>
    </row>
    <row r="29" spans="2:18" s="1" customFormat="1" ht="6.75" customHeight="1">
      <c r="B29" s="30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2"/>
    </row>
    <row r="30" spans="2:18" s="1" customFormat="1" ht="24.75" customHeight="1">
      <c r="B30" s="30"/>
      <c r="C30" s="31"/>
      <c r="D30" s="110" t="s">
        <v>37</v>
      </c>
      <c r="E30" s="31"/>
      <c r="F30" s="31"/>
      <c r="G30" s="31"/>
      <c r="H30" s="31"/>
      <c r="I30" s="31"/>
      <c r="J30" s="31"/>
      <c r="K30" s="31"/>
      <c r="L30" s="31"/>
      <c r="M30" s="219">
        <f>ROUND(M27+M28,2)</f>
        <v>0</v>
      </c>
      <c r="N30" s="195"/>
      <c r="O30" s="195"/>
      <c r="P30" s="195"/>
      <c r="Q30" s="31"/>
      <c r="R30" s="32"/>
    </row>
    <row r="31" spans="2:18" s="1" customFormat="1" ht="6.75" customHeight="1">
      <c r="B31" s="30"/>
      <c r="C31" s="31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31"/>
      <c r="R31" s="32"/>
    </row>
    <row r="32" spans="2:18" s="1" customFormat="1" ht="14.25" customHeight="1">
      <c r="B32" s="30"/>
      <c r="C32" s="31"/>
      <c r="D32" s="37" t="s">
        <v>38</v>
      </c>
      <c r="E32" s="37" t="s">
        <v>39</v>
      </c>
      <c r="F32" s="38">
        <v>0.2</v>
      </c>
      <c r="G32" s="111" t="s">
        <v>40</v>
      </c>
      <c r="H32" s="220">
        <f>(SUM(BE98:BE105)+SUM(BE123:BE166))</f>
        <v>0</v>
      </c>
      <c r="I32" s="195"/>
      <c r="J32" s="195"/>
      <c r="K32" s="31"/>
      <c r="L32" s="31"/>
      <c r="M32" s="220">
        <f>ROUND((SUM(BE98:BE105)+SUM(BE123:BE166)),2)*F32</f>
        <v>0</v>
      </c>
      <c r="N32" s="195"/>
      <c r="O32" s="195"/>
      <c r="P32" s="195"/>
      <c r="Q32" s="31"/>
      <c r="R32" s="32"/>
    </row>
    <row r="33" spans="2:18" s="1" customFormat="1" ht="14.25" customHeight="1">
      <c r="B33" s="30"/>
      <c r="C33" s="31"/>
      <c r="D33" s="31"/>
      <c r="E33" s="37" t="s">
        <v>41</v>
      </c>
      <c r="F33" s="38">
        <v>0.2</v>
      </c>
      <c r="G33" s="111" t="s">
        <v>40</v>
      </c>
      <c r="H33" s="220">
        <f>(SUM(BF98:BF105)+SUM(BF123:BF166))</f>
        <v>0</v>
      </c>
      <c r="I33" s="195"/>
      <c r="J33" s="195"/>
      <c r="K33" s="31"/>
      <c r="L33" s="31"/>
      <c r="M33" s="220">
        <f>ROUND((SUM(BF98:BF105)+SUM(BF123:BF166)),2)*F33</f>
        <v>0</v>
      </c>
      <c r="N33" s="195"/>
      <c r="O33" s="195"/>
      <c r="P33" s="195"/>
      <c r="Q33" s="31"/>
      <c r="R33" s="32"/>
    </row>
    <row r="34" spans="2:18" s="1" customFormat="1" ht="14.25" customHeight="1" hidden="1">
      <c r="B34" s="30"/>
      <c r="C34" s="31"/>
      <c r="D34" s="31"/>
      <c r="E34" s="37" t="s">
        <v>42</v>
      </c>
      <c r="F34" s="38">
        <v>0.2</v>
      </c>
      <c r="G34" s="111" t="s">
        <v>40</v>
      </c>
      <c r="H34" s="220">
        <f>(SUM(BG98:BG105)+SUM(BG123:BG166))</f>
        <v>0</v>
      </c>
      <c r="I34" s="195"/>
      <c r="J34" s="195"/>
      <c r="K34" s="31"/>
      <c r="L34" s="31"/>
      <c r="M34" s="220">
        <v>0</v>
      </c>
      <c r="N34" s="195"/>
      <c r="O34" s="195"/>
      <c r="P34" s="195"/>
      <c r="Q34" s="31"/>
      <c r="R34" s="32"/>
    </row>
    <row r="35" spans="2:18" s="1" customFormat="1" ht="14.25" customHeight="1" hidden="1">
      <c r="B35" s="30"/>
      <c r="C35" s="31"/>
      <c r="D35" s="31"/>
      <c r="E35" s="37" t="s">
        <v>43</v>
      </c>
      <c r="F35" s="38">
        <v>0.2</v>
      </c>
      <c r="G35" s="111" t="s">
        <v>40</v>
      </c>
      <c r="H35" s="220">
        <f>(SUM(BH98:BH105)+SUM(BH123:BH166))</f>
        <v>0</v>
      </c>
      <c r="I35" s="195"/>
      <c r="J35" s="195"/>
      <c r="K35" s="31"/>
      <c r="L35" s="31"/>
      <c r="M35" s="220">
        <v>0</v>
      </c>
      <c r="N35" s="195"/>
      <c r="O35" s="195"/>
      <c r="P35" s="195"/>
      <c r="Q35" s="31"/>
      <c r="R35" s="32"/>
    </row>
    <row r="36" spans="2:18" s="1" customFormat="1" ht="14.25" customHeight="1" hidden="1">
      <c r="B36" s="30"/>
      <c r="C36" s="31"/>
      <c r="D36" s="31"/>
      <c r="E36" s="37" t="s">
        <v>44</v>
      </c>
      <c r="F36" s="38">
        <v>0</v>
      </c>
      <c r="G36" s="111" t="s">
        <v>40</v>
      </c>
      <c r="H36" s="220">
        <f>(SUM(BI98:BI105)+SUM(BI123:BI166))</f>
        <v>0</v>
      </c>
      <c r="I36" s="195"/>
      <c r="J36" s="195"/>
      <c r="K36" s="31"/>
      <c r="L36" s="31"/>
      <c r="M36" s="220">
        <v>0</v>
      </c>
      <c r="N36" s="195"/>
      <c r="O36" s="195"/>
      <c r="P36" s="195"/>
      <c r="Q36" s="31"/>
      <c r="R36" s="32"/>
    </row>
    <row r="37" spans="2:18" s="1" customFormat="1" ht="6.75" customHeight="1">
      <c r="B37" s="30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2"/>
    </row>
    <row r="38" spans="2:18" s="1" customFormat="1" ht="24.75" customHeight="1">
      <c r="B38" s="30"/>
      <c r="C38" s="108"/>
      <c r="D38" s="112" t="s">
        <v>45</v>
      </c>
      <c r="E38" s="70"/>
      <c r="F38" s="70"/>
      <c r="G38" s="113" t="s">
        <v>46</v>
      </c>
      <c r="H38" s="114" t="s">
        <v>47</v>
      </c>
      <c r="I38" s="70"/>
      <c r="J38" s="70"/>
      <c r="K38" s="70"/>
      <c r="L38" s="221">
        <f>SUM(M30:M36)</f>
        <v>0</v>
      </c>
      <c r="M38" s="203"/>
      <c r="N38" s="203"/>
      <c r="O38" s="203"/>
      <c r="P38" s="205"/>
      <c r="Q38" s="108"/>
      <c r="R38" s="32"/>
    </row>
    <row r="39" spans="2:18" s="1" customFormat="1" ht="14.25" customHeight="1">
      <c r="B39" s="30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2"/>
    </row>
    <row r="40" spans="2:18" s="1" customFormat="1" ht="14.25" customHeight="1">
      <c r="B40" s="30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2"/>
    </row>
    <row r="41" spans="2:18" ht="13.5"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9"/>
    </row>
    <row r="42" spans="2:18" ht="13.5"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9"/>
    </row>
    <row r="43" spans="2:18" ht="13.5"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9"/>
    </row>
    <row r="44" spans="2:18" ht="13.5"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9"/>
    </row>
    <row r="45" spans="2:18" ht="13.5"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9"/>
    </row>
    <row r="46" spans="2:18" ht="13.5"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9"/>
    </row>
    <row r="47" spans="2:18" ht="13.5"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9"/>
    </row>
    <row r="48" spans="2:18" ht="13.5"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9"/>
    </row>
    <row r="49" spans="2:18" ht="13.5"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9"/>
    </row>
    <row r="50" spans="2:18" s="1" customFormat="1" ht="15">
      <c r="B50" s="30"/>
      <c r="C50" s="31"/>
      <c r="D50" s="45" t="s">
        <v>48</v>
      </c>
      <c r="E50" s="46"/>
      <c r="F50" s="46"/>
      <c r="G50" s="46"/>
      <c r="H50" s="47"/>
      <c r="I50" s="31"/>
      <c r="J50" s="45" t="s">
        <v>49</v>
      </c>
      <c r="K50" s="46"/>
      <c r="L50" s="46"/>
      <c r="M50" s="46"/>
      <c r="N50" s="46"/>
      <c r="O50" s="46"/>
      <c r="P50" s="47"/>
      <c r="Q50" s="31"/>
      <c r="R50" s="32"/>
    </row>
    <row r="51" spans="2:18" ht="13.5">
      <c r="B51" s="17"/>
      <c r="C51" s="18"/>
      <c r="D51" s="48"/>
      <c r="E51" s="18"/>
      <c r="F51" s="18"/>
      <c r="G51" s="18"/>
      <c r="H51" s="49"/>
      <c r="I51" s="18"/>
      <c r="J51" s="48"/>
      <c r="K51" s="18"/>
      <c r="L51" s="18"/>
      <c r="M51" s="18"/>
      <c r="N51" s="18"/>
      <c r="O51" s="18"/>
      <c r="P51" s="49"/>
      <c r="Q51" s="18"/>
      <c r="R51" s="19"/>
    </row>
    <row r="52" spans="2:18" ht="13.5">
      <c r="B52" s="17"/>
      <c r="C52" s="18"/>
      <c r="D52" s="48"/>
      <c r="E52" s="18"/>
      <c r="F52" s="18"/>
      <c r="G52" s="18"/>
      <c r="H52" s="49"/>
      <c r="I52" s="18"/>
      <c r="J52" s="48"/>
      <c r="K52" s="18"/>
      <c r="L52" s="18"/>
      <c r="M52" s="18"/>
      <c r="N52" s="18"/>
      <c r="O52" s="18"/>
      <c r="P52" s="49"/>
      <c r="Q52" s="18"/>
      <c r="R52" s="19"/>
    </row>
    <row r="53" spans="2:18" ht="13.5">
      <c r="B53" s="17"/>
      <c r="C53" s="18"/>
      <c r="D53" s="48"/>
      <c r="E53" s="18"/>
      <c r="F53" s="18"/>
      <c r="G53" s="18"/>
      <c r="H53" s="49"/>
      <c r="I53" s="18"/>
      <c r="J53" s="48"/>
      <c r="K53" s="18"/>
      <c r="L53" s="18"/>
      <c r="M53" s="18"/>
      <c r="N53" s="18"/>
      <c r="O53" s="18"/>
      <c r="P53" s="49"/>
      <c r="Q53" s="18"/>
      <c r="R53" s="19"/>
    </row>
    <row r="54" spans="2:18" ht="13.5">
      <c r="B54" s="17"/>
      <c r="C54" s="18"/>
      <c r="D54" s="48"/>
      <c r="E54" s="18"/>
      <c r="F54" s="18"/>
      <c r="G54" s="18"/>
      <c r="H54" s="49"/>
      <c r="I54" s="18"/>
      <c r="J54" s="48"/>
      <c r="K54" s="18"/>
      <c r="L54" s="18"/>
      <c r="M54" s="18"/>
      <c r="N54" s="18"/>
      <c r="O54" s="18"/>
      <c r="P54" s="49"/>
      <c r="Q54" s="18"/>
      <c r="R54" s="19"/>
    </row>
    <row r="55" spans="2:18" ht="13.5">
      <c r="B55" s="17"/>
      <c r="C55" s="18"/>
      <c r="D55" s="48"/>
      <c r="E55" s="18"/>
      <c r="F55" s="18"/>
      <c r="G55" s="18"/>
      <c r="H55" s="49"/>
      <c r="I55" s="18"/>
      <c r="J55" s="48"/>
      <c r="K55" s="18"/>
      <c r="L55" s="18"/>
      <c r="M55" s="18"/>
      <c r="N55" s="18"/>
      <c r="O55" s="18"/>
      <c r="P55" s="49"/>
      <c r="Q55" s="18"/>
      <c r="R55" s="19"/>
    </row>
    <row r="56" spans="2:18" ht="13.5">
      <c r="B56" s="17"/>
      <c r="C56" s="18"/>
      <c r="D56" s="48"/>
      <c r="E56" s="18"/>
      <c r="F56" s="18"/>
      <c r="G56" s="18"/>
      <c r="H56" s="49"/>
      <c r="I56" s="18"/>
      <c r="J56" s="48"/>
      <c r="K56" s="18"/>
      <c r="L56" s="18"/>
      <c r="M56" s="18"/>
      <c r="N56" s="18"/>
      <c r="O56" s="18"/>
      <c r="P56" s="49"/>
      <c r="Q56" s="18"/>
      <c r="R56" s="19"/>
    </row>
    <row r="57" spans="2:18" ht="13.5">
      <c r="B57" s="17"/>
      <c r="C57" s="18"/>
      <c r="D57" s="48"/>
      <c r="E57" s="18"/>
      <c r="F57" s="18"/>
      <c r="G57" s="18"/>
      <c r="H57" s="49"/>
      <c r="I57" s="18"/>
      <c r="J57" s="48"/>
      <c r="K57" s="18"/>
      <c r="L57" s="18"/>
      <c r="M57" s="18"/>
      <c r="N57" s="18"/>
      <c r="O57" s="18"/>
      <c r="P57" s="49"/>
      <c r="Q57" s="18"/>
      <c r="R57" s="19"/>
    </row>
    <row r="58" spans="2:18" ht="13.5">
      <c r="B58" s="17"/>
      <c r="C58" s="18"/>
      <c r="D58" s="48"/>
      <c r="E58" s="18"/>
      <c r="F58" s="18"/>
      <c r="G58" s="18"/>
      <c r="H58" s="49"/>
      <c r="I58" s="18"/>
      <c r="J58" s="48"/>
      <c r="K58" s="18"/>
      <c r="L58" s="18"/>
      <c r="M58" s="18"/>
      <c r="N58" s="18"/>
      <c r="O58" s="18"/>
      <c r="P58" s="49"/>
      <c r="Q58" s="18"/>
      <c r="R58" s="19"/>
    </row>
    <row r="59" spans="2:18" s="1" customFormat="1" ht="15">
      <c r="B59" s="30"/>
      <c r="C59" s="31"/>
      <c r="D59" s="50" t="s">
        <v>50</v>
      </c>
      <c r="E59" s="51"/>
      <c r="F59" s="51"/>
      <c r="G59" s="52" t="s">
        <v>51</v>
      </c>
      <c r="H59" s="53"/>
      <c r="I59" s="31"/>
      <c r="J59" s="50" t="s">
        <v>50</v>
      </c>
      <c r="K59" s="51"/>
      <c r="L59" s="51"/>
      <c r="M59" s="51"/>
      <c r="N59" s="52" t="s">
        <v>51</v>
      </c>
      <c r="O59" s="51"/>
      <c r="P59" s="53"/>
      <c r="Q59" s="31"/>
      <c r="R59" s="32"/>
    </row>
    <row r="60" spans="2:18" ht="13.5">
      <c r="B60" s="17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9"/>
    </row>
    <row r="61" spans="2:18" s="1" customFormat="1" ht="15">
      <c r="B61" s="30"/>
      <c r="C61" s="31"/>
      <c r="D61" s="45" t="s">
        <v>52</v>
      </c>
      <c r="E61" s="46"/>
      <c r="F61" s="46"/>
      <c r="G61" s="46"/>
      <c r="H61" s="47"/>
      <c r="I61" s="31"/>
      <c r="J61" s="45" t="s">
        <v>53</v>
      </c>
      <c r="K61" s="46"/>
      <c r="L61" s="46"/>
      <c r="M61" s="46"/>
      <c r="N61" s="46"/>
      <c r="O61" s="46"/>
      <c r="P61" s="47"/>
      <c r="Q61" s="31"/>
      <c r="R61" s="32"/>
    </row>
    <row r="62" spans="2:18" ht="13.5">
      <c r="B62" s="17"/>
      <c r="C62" s="18"/>
      <c r="D62" s="48"/>
      <c r="E62" s="18"/>
      <c r="F62" s="18"/>
      <c r="G62" s="18"/>
      <c r="H62" s="49"/>
      <c r="I62" s="18"/>
      <c r="J62" s="48"/>
      <c r="K62" s="18"/>
      <c r="L62" s="18"/>
      <c r="M62" s="18"/>
      <c r="N62" s="18"/>
      <c r="O62" s="18"/>
      <c r="P62" s="49"/>
      <c r="Q62" s="18"/>
      <c r="R62" s="19"/>
    </row>
    <row r="63" spans="2:18" ht="13.5">
      <c r="B63" s="17"/>
      <c r="C63" s="18"/>
      <c r="D63" s="48"/>
      <c r="E63" s="18"/>
      <c r="F63" s="18"/>
      <c r="G63" s="18"/>
      <c r="H63" s="49"/>
      <c r="I63" s="18"/>
      <c r="J63" s="48"/>
      <c r="K63" s="18"/>
      <c r="L63" s="18"/>
      <c r="M63" s="18"/>
      <c r="N63" s="18"/>
      <c r="O63" s="18"/>
      <c r="P63" s="49"/>
      <c r="Q63" s="18"/>
      <c r="R63" s="19"/>
    </row>
    <row r="64" spans="2:18" ht="13.5">
      <c r="B64" s="17"/>
      <c r="C64" s="18"/>
      <c r="D64" s="48"/>
      <c r="E64" s="18"/>
      <c r="F64" s="18"/>
      <c r="G64" s="18"/>
      <c r="H64" s="49"/>
      <c r="I64" s="18"/>
      <c r="J64" s="48"/>
      <c r="K64" s="18"/>
      <c r="L64" s="18"/>
      <c r="M64" s="18"/>
      <c r="N64" s="18"/>
      <c r="O64" s="18"/>
      <c r="P64" s="49"/>
      <c r="Q64" s="18"/>
      <c r="R64" s="19"/>
    </row>
    <row r="65" spans="2:18" ht="13.5">
      <c r="B65" s="17"/>
      <c r="C65" s="18"/>
      <c r="D65" s="48"/>
      <c r="E65" s="18"/>
      <c r="F65" s="18"/>
      <c r="G65" s="18"/>
      <c r="H65" s="49"/>
      <c r="I65" s="18"/>
      <c r="J65" s="48"/>
      <c r="K65" s="18"/>
      <c r="L65" s="18"/>
      <c r="M65" s="18"/>
      <c r="N65" s="18"/>
      <c r="O65" s="18"/>
      <c r="P65" s="49"/>
      <c r="Q65" s="18"/>
      <c r="R65" s="19"/>
    </row>
    <row r="66" spans="2:18" ht="13.5">
      <c r="B66" s="17"/>
      <c r="C66" s="18"/>
      <c r="D66" s="48"/>
      <c r="E66" s="18"/>
      <c r="F66" s="18"/>
      <c r="G66" s="18"/>
      <c r="H66" s="49"/>
      <c r="I66" s="18"/>
      <c r="J66" s="48"/>
      <c r="K66" s="18"/>
      <c r="L66" s="18"/>
      <c r="M66" s="18"/>
      <c r="N66" s="18"/>
      <c r="O66" s="18"/>
      <c r="P66" s="49"/>
      <c r="Q66" s="18"/>
      <c r="R66" s="19"/>
    </row>
    <row r="67" spans="2:18" ht="13.5">
      <c r="B67" s="17"/>
      <c r="C67" s="18"/>
      <c r="D67" s="48"/>
      <c r="E67" s="18"/>
      <c r="F67" s="18"/>
      <c r="G67" s="18"/>
      <c r="H67" s="49"/>
      <c r="I67" s="18"/>
      <c r="J67" s="48"/>
      <c r="K67" s="18"/>
      <c r="L67" s="18"/>
      <c r="M67" s="18"/>
      <c r="N67" s="18"/>
      <c r="O67" s="18"/>
      <c r="P67" s="49"/>
      <c r="Q67" s="18"/>
      <c r="R67" s="19"/>
    </row>
    <row r="68" spans="2:18" ht="13.5">
      <c r="B68" s="17"/>
      <c r="C68" s="18"/>
      <c r="D68" s="48"/>
      <c r="E68" s="18"/>
      <c r="F68" s="18"/>
      <c r="G68" s="18"/>
      <c r="H68" s="49"/>
      <c r="I68" s="18"/>
      <c r="J68" s="48"/>
      <c r="K68" s="18"/>
      <c r="L68" s="18"/>
      <c r="M68" s="18"/>
      <c r="N68" s="18"/>
      <c r="O68" s="18"/>
      <c r="P68" s="49"/>
      <c r="Q68" s="18"/>
      <c r="R68" s="19"/>
    </row>
    <row r="69" spans="2:18" ht="13.5">
      <c r="B69" s="17"/>
      <c r="C69" s="18"/>
      <c r="D69" s="48"/>
      <c r="E69" s="18"/>
      <c r="F69" s="18"/>
      <c r="G69" s="18"/>
      <c r="H69" s="49"/>
      <c r="I69" s="18"/>
      <c r="J69" s="48"/>
      <c r="K69" s="18"/>
      <c r="L69" s="18"/>
      <c r="M69" s="18"/>
      <c r="N69" s="18"/>
      <c r="O69" s="18"/>
      <c r="P69" s="49"/>
      <c r="Q69" s="18"/>
      <c r="R69" s="19"/>
    </row>
    <row r="70" spans="2:18" s="1" customFormat="1" ht="15">
      <c r="B70" s="30"/>
      <c r="C70" s="31"/>
      <c r="D70" s="50" t="s">
        <v>50</v>
      </c>
      <c r="E70" s="51"/>
      <c r="F70" s="51"/>
      <c r="G70" s="52" t="s">
        <v>51</v>
      </c>
      <c r="H70" s="53"/>
      <c r="I70" s="31"/>
      <c r="J70" s="50" t="s">
        <v>50</v>
      </c>
      <c r="K70" s="51"/>
      <c r="L70" s="51"/>
      <c r="M70" s="51"/>
      <c r="N70" s="52" t="s">
        <v>51</v>
      </c>
      <c r="O70" s="51"/>
      <c r="P70" s="53"/>
      <c r="Q70" s="31"/>
      <c r="R70" s="32"/>
    </row>
    <row r="71" spans="2:18" s="1" customFormat="1" ht="14.25" customHeight="1">
      <c r="B71" s="54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6"/>
    </row>
    <row r="75" spans="2:18" s="1" customFormat="1" ht="6.75" customHeight="1">
      <c r="B75" s="57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9"/>
    </row>
    <row r="76" spans="2:18" s="1" customFormat="1" ht="36.75" customHeight="1">
      <c r="B76" s="30"/>
      <c r="C76" s="176" t="s">
        <v>100</v>
      </c>
      <c r="D76" s="195"/>
      <c r="E76" s="195"/>
      <c r="F76" s="195"/>
      <c r="G76" s="195"/>
      <c r="H76" s="195"/>
      <c r="I76" s="195"/>
      <c r="J76" s="195"/>
      <c r="K76" s="195"/>
      <c r="L76" s="195"/>
      <c r="M76" s="195"/>
      <c r="N76" s="195"/>
      <c r="O76" s="195"/>
      <c r="P76" s="195"/>
      <c r="Q76" s="195"/>
      <c r="R76" s="32"/>
    </row>
    <row r="77" spans="2:18" s="1" customFormat="1" ht="6.75" customHeight="1">
      <c r="B77" s="30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2"/>
    </row>
    <row r="78" spans="2:18" s="1" customFormat="1" ht="30" customHeight="1">
      <c r="B78" s="30"/>
      <c r="C78" s="25" t="s">
        <v>15</v>
      </c>
      <c r="D78" s="31"/>
      <c r="E78" s="31"/>
      <c r="F78" s="216" t="str">
        <f>F6</f>
        <v>Rekonštrukcia a modernizácia domu smútku a jeho okolia - LYSICA</v>
      </c>
      <c r="G78" s="195"/>
      <c r="H78" s="195"/>
      <c r="I78" s="195"/>
      <c r="J78" s="195"/>
      <c r="K78" s="195"/>
      <c r="L78" s="195"/>
      <c r="M78" s="195"/>
      <c r="N78" s="195"/>
      <c r="O78" s="195"/>
      <c r="P78" s="195"/>
      <c r="Q78" s="31"/>
      <c r="R78" s="32"/>
    </row>
    <row r="79" spans="2:18" s="1" customFormat="1" ht="36.75" customHeight="1">
      <c r="B79" s="30"/>
      <c r="C79" s="64" t="s">
        <v>97</v>
      </c>
      <c r="D79" s="31"/>
      <c r="E79" s="31"/>
      <c r="F79" s="196" t="str">
        <f>F7</f>
        <v>SO-02 - Spevnené plochy</v>
      </c>
      <c r="G79" s="195"/>
      <c r="H79" s="195"/>
      <c r="I79" s="195"/>
      <c r="J79" s="195"/>
      <c r="K79" s="195"/>
      <c r="L79" s="195"/>
      <c r="M79" s="195"/>
      <c r="N79" s="195"/>
      <c r="O79" s="195"/>
      <c r="P79" s="195"/>
      <c r="Q79" s="31"/>
      <c r="R79" s="32"/>
    </row>
    <row r="80" spans="2:18" s="1" customFormat="1" ht="6.75" customHeight="1">
      <c r="B80" s="30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2"/>
    </row>
    <row r="81" spans="2:18" s="1" customFormat="1" ht="18" customHeight="1">
      <c r="B81" s="30"/>
      <c r="C81" s="25" t="s">
        <v>20</v>
      </c>
      <c r="D81" s="31"/>
      <c r="E81" s="31"/>
      <c r="F81" s="23" t="str">
        <f>F9</f>
        <v>Obec Lysica č.p. 943/10, 943/11, 943/8</v>
      </c>
      <c r="G81" s="31"/>
      <c r="H81" s="31"/>
      <c r="I81" s="31"/>
      <c r="J81" s="31"/>
      <c r="K81" s="25" t="s">
        <v>22</v>
      </c>
      <c r="L81" s="31"/>
      <c r="M81" s="222">
        <f>IF(O9="","",O9)</f>
      </c>
      <c r="N81" s="195"/>
      <c r="O81" s="195"/>
      <c r="P81" s="195"/>
      <c r="Q81" s="31"/>
      <c r="R81" s="32"/>
    </row>
    <row r="82" spans="2:18" s="1" customFormat="1" ht="6.75" customHeight="1">
      <c r="B82" s="30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2"/>
    </row>
    <row r="83" spans="2:18" s="1" customFormat="1" ht="15">
      <c r="B83" s="30"/>
      <c r="C83" s="25" t="s">
        <v>23</v>
      </c>
      <c r="D83" s="31"/>
      <c r="E83" s="31"/>
      <c r="F83" s="23" t="str">
        <f>E12</f>
        <v> </v>
      </c>
      <c r="G83" s="31"/>
      <c r="H83" s="31"/>
      <c r="I83" s="31"/>
      <c r="J83" s="31"/>
      <c r="K83" s="25" t="s">
        <v>29</v>
      </c>
      <c r="L83" s="31"/>
      <c r="M83" s="181" t="str">
        <f>E18</f>
        <v>Ing. arch. Jozef SOBČÁK</v>
      </c>
      <c r="N83" s="195"/>
      <c r="O83" s="195"/>
      <c r="P83" s="195"/>
      <c r="Q83" s="195"/>
      <c r="R83" s="32"/>
    </row>
    <row r="84" spans="2:18" s="1" customFormat="1" ht="14.25" customHeight="1">
      <c r="B84" s="30"/>
      <c r="C84" s="25" t="s">
        <v>27</v>
      </c>
      <c r="D84" s="31"/>
      <c r="E84" s="31"/>
      <c r="F84" s="23" t="str">
        <f>IF(E15="","",E15)</f>
        <v>Vyplň údaj</v>
      </c>
      <c r="G84" s="31"/>
      <c r="H84" s="31"/>
      <c r="I84" s="31"/>
      <c r="J84" s="31"/>
      <c r="K84" s="25" t="s">
        <v>33</v>
      </c>
      <c r="L84" s="31"/>
      <c r="M84" s="181" t="str">
        <f>E21</f>
        <v> </v>
      </c>
      <c r="N84" s="195"/>
      <c r="O84" s="195"/>
      <c r="P84" s="195"/>
      <c r="Q84" s="195"/>
      <c r="R84" s="32"/>
    </row>
    <row r="85" spans="2:18" s="1" customFormat="1" ht="9.75" customHeight="1">
      <c r="B85" s="30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2"/>
    </row>
    <row r="86" spans="2:18" s="1" customFormat="1" ht="29.25" customHeight="1">
      <c r="B86" s="30"/>
      <c r="C86" s="223" t="s">
        <v>101</v>
      </c>
      <c r="D86" s="224"/>
      <c r="E86" s="224"/>
      <c r="F86" s="224"/>
      <c r="G86" s="224"/>
      <c r="H86" s="108"/>
      <c r="I86" s="108"/>
      <c r="J86" s="108"/>
      <c r="K86" s="108"/>
      <c r="L86" s="108"/>
      <c r="M86" s="108"/>
      <c r="N86" s="223" t="s">
        <v>102</v>
      </c>
      <c r="O86" s="195"/>
      <c r="P86" s="195"/>
      <c r="Q86" s="195"/>
      <c r="R86" s="32"/>
    </row>
    <row r="87" spans="2:18" s="1" customFormat="1" ht="9.75" customHeight="1">
      <c r="B87" s="30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2"/>
    </row>
    <row r="88" spans="2:47" s="1" customFormat="1" ht="29.25" customHeight="1">
      <c r="B88" s="30"/>
      <c r="C88" s="115" t="s">
        <v>103</v>
      </c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215">
        <f>N123</f>
        <v>0</v>
      </c>
      <c r="O88" s="195"/>
      <c r="P88" s="195"/>
      <c r="Q88" s="195"/>
      <c r="R88" s="32"/>
      <c r="AU88" s="13" t="s">
        <v>104</v>
      </c>
    </row>
    <row r="89" spans="2:18" s="6" customFormat="1" ht="24.75" customHeight="1">
      <c r="B89" s="116"/>
      <c r="C89" s="117"/>
      <c r="D89" s="118" t="s">
        <v>105</v>
      </c>
      <c r="E89" s="117"/>
      <c r="F89" s="117"/>
      <c r="G89" s="117"/>
      <c r="H89" s="117"/>
      <c r="I89" s="117"/>
      <c r="J89" s="117"/>
      <c r="K89" s="117"/>
      <c r="L89" s="117"/>
      <c r="M89" s="117"/>
      <c r="N89" s="225">
        <f>N124</f>
        <v>0</v>
      </c>
      <c r="O89" s="226"/>
      <c r="P89" s="226"/>
      <c r="Q89" s="226"/>
      <c r="R89" s="119"/>
    </row>
    <row r="90" spans="2:18" s="7" customFormat="1" ht="19.5" customHeight="1">
      <c r="B90" s="120"/>
      <c r="C90" s="121"/>
      <c r="D90" s="96" t="s">
        <v>592</v>
      </c>
      <c r="E90" s="121"/>
      <c r="F90" s="121"/>
      <c r="G90" s="121"/>
      <c r="H90" s="121"/>
      <c r="I90" s="121"/>
      <c r="J90" s="121"/>
      <c r="K90" s="121"/>
      <c r="L90" s="121"/>
      <c r="M90" s="121"/>
      <c r="N90" s="210">
        <f>N125</f>
        <v>0</v>
      </c>
      <c r="O90" s="227"/>
      <c r="P90" s="227"/>
      <c r="Q90" s="227"/>
      <c r="R90" s="122"/>
    </row>
    <row r="91" spans="2:18" s="7" customFormat="1" ht="19.5" customHeight="1">
      <c r="B91" s="120"/>
      <c r="C91" s="121"/>
      <c r="D91" s="96" t="s">
        <v>593</v>
      </c>
      <c r="E91" s="121"/>
      <c r="F91" s="121"/>
      <c r="G91" s="121"/>
      <c r="H91" s="121"/>
      <c r="I91" s="121"/>
      <c r="J91" s="121"/>
      <c r="K91" s="121"/>
      <c r="L91" s="121"/>
      <c r="M91" s="121"/>
      <c r="N91" s="210">
        <f>N138</f>
        <v>0</v>
      </c>
      <c r="O91" s="227"/>
      <c r="P91" s="227"/>
      <c r="Q91" s="227"/>
      <c r="R91" s="122"/>
    </row>
    <row r="92" spans="2:18" s="7" customFormat="1" ht="19.5" customHeight="1">
      <c r="B92" s="120"/>
      <c r="C92" s="121"/>
      <c r="D92" s="96" t="s">
        <v>594</v>
      </c>
      <c r="E92" s="121"/>
      <c r="F92" s="121"/>
      <c r="G92" s="121"/>
      <c r="H92" s="121"/>
      <c r="I92" s="121"/>
      <c r="J92" s="121"/>
      <c r="K92" s="121"/>
      <c r="L92" s="121"/>
      <c r="M92" s="121"/>
      <c r="N92" s="210">
        <f>N140</f>
        <v>0</v>
      </c>
      <c r="O92" s="227"/>
      <c r="P92" s="227"/>
      <c r="Q92" s="227"/>
      <c r="R92" s="122"/>
    </row>
    <row r="93" spans="2:18" s="7" customFormat="1" ht="19.5" customHeight="1">
      <c r="B93" s="120"/>
      <c r="C93" s="121"/>
      <c r="D93" s="96" t="s">
        <v>107</v>
      </c>
      <c r="E93" s="121"/>
      <c r="F93" s="121"/>
      <c r="G93" s="121"/>
      <c r="H93" s="121"/>
      <c r="I93" s="121"/>
      <c r="J93" s="121"/>
      <c r="K93" s="121"/>
      <c r="L93" s="121"/>
      <c r="M93" s="121"/>
      <c r="N93" s="210">
        <f>N151</f>
        <v>0</v>
      </c>
      <c r="O93" s="227"/>
      <c r="P93" s="227"/>
      <c r="Q93" s="227"/>
      <c r="R93" s="122"/>
    </row>
    <row r="94" spans="2:18" s="7" customFormat="1" ht="19.5" customHeight="1">
      <c r="B94" s="120"/>
      <c r="C94" s="121"/>
      <c r="D94" s="96" t="s">
        <v>108</v>
      </c>
      <c r="E94" s="121"/>
      <c r="F94" s="121"/>
      <c r="G94" s="121"/>
      <c r="H94" s="121"/>
      <c r="I94" s="121"/>
      <c r="J94" s="121"/>
      <c r="K94" s="121"/>
      <c r="L94" s="121"/>
      <c r="M94" s="121"/>
      <c r="N94" s="210">
        <f>N162</f>
        <v>0</v>
      </c>
      <c r="O94" s="227"/>
      <c r="P94" s="227"/>
      <c r="Q94" s="227"/>
      <c r="R94" s="122"/>
    </row>
    <row r="95" spans="2:18" s="6" customFormat="1" ht="24.75" customHeight="1">
      <c r="B95" s="116"/>
      <c r="C95" s="117"/>
      <c r="D95" s="118" t="s">
        <v>118</v>
      </c>
      <c r="E95" s="117"/>
      <c r="F95" s="117"/>
      <c r="G95" s="117"/>
      <c r="H95" s="117"/>
      <c r="I95" s="117"/>
      <c r="J95" s="117"/>
      <c r="K95" s="117"/>
      <c r="L95" s="117"/>
      <c r="M95" s="117"/>
      <c r="N95" s="225">
        <f>N164</f>
        <v>0</v>
      </c>
      <c r="O95" s="226"/>
      <c r="P95" s="226"/>
      <c r="Q95" s="226"/>
      <c r="R95" s="119"/>
    </row>
    <row r="96" spans="2:18" s="7" customFormat="1" ht="19.5" customHeight="1">
      <c r="B96" s="120"/>
      <c r="C96" s="121"/>
      <c r="D96" s="96" t="s">
        <v>119</v>
      </c>
      <c r="E96" s="121"/>
      <c r="F96" s="121"/>
      <c r="G96" s="121"/>
      <c r="H96" s="121"/>
      <c r="I96" s="121"/>
      <c r="J96" s="121"/>
      <c r="K96" s="121"/>
      <c r="L96" s="121"/>
      <c r="M96" s="121"/>
      <c r="N96" s="210">
        <f>N165</f>
        <v>0</v>
      </c>
      <c r="O96" s="227"/>
      <c r="P96" s="227"/>
      <c r="Q96" s="227"/>
      <c r="R96" s="122"/>
    </row>
    <row r="97" spans="2:18" s="1" customFormat="1" ht="21.75" customHeight="1">
      <c r="B97" s="30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2"/>
    </row>
    <row r="98" spans="2:21" s="1" customFormat="1" ht="29.25" customHeight="1">
      <c r="B98" s="30"/>
      <c r="C98" s="115" t="s">
        <v>121</v>
      </c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228">
        <f>ROUND(N99+N100+N101+N102+N103+N104,2)</f>
        <v>0</v>
      </c>
      <c r="O98" s="195"/>
      <c r="P98" s="195"/>
      <c r="Q98" s="195"/>
      <c r="R98" s="32"/>
      <c r="T98" s="123"/>
      <c r="U98" s="124" t="s">
        <v>38</v>
      </c>
    </row>
    <row r="99" spans="2:65" s="1" customFormat="1" ht="18" customHeight="1">
      <c r="B99" s="125"/>
      <c r="C99" s="126"/>
      <c r="D99" s="211" t="s">
        <v>122</v>
      </c>
      <c r="E99" s="229"/>
      <c r="F99" s="229"/>
      <c r="G99" s="229"/>
      <c r="H99" s="229"/>
      <c r="I99" s="126"/>
      <c r="J99" s="126"/>
      <c r="K99" s="126"/>
      <c r="L99" s="126"/>
      <c r="M99" s="126"/>
      <c r="N99" s="209">
        <f>ROUND(N88*T99,2)</f>
        <v>0</v>
      </c>
      <c r="O99" s="229"/>
      <c r="P99" s="229"/>
      <c r="Q99" s="229"/>
      <c r="R99" s="127"/>
      <c r="S99" s="128"/>
      <c r="T99" s="129"/>
      <c r="U99" s="130" t="s">
        <v>41</v>
      </c>
      <c r="V99" s="131"/>
      <c r="W99" s="131"/>
      <c r="X99" s="131"/>
      <c r="Y99" s="131"/>
      <c r="Z99" s="131"/>
      <c r="AA99" s="131"/>
      <c r="AB99" s="131"/>
      <c r="AC99" s="131"/>
      <c r="AD99" s="131"/>
      <c r="AE99" s="131"/>
      <c r="AF99" s="131"/>
      <c r="AG99" s="131"/>
      <c r="AH99" s="131"/>
      <c r="AI99" s="131"/>
      <c r="AJ99" s="131"/>
      <c r="AK99" s="131"/>
      <c r="AL99" s="131"/>
      <c r="AM99" s="131"/>
      <c r="AN99" s="131"/>
      <c r="AO99" s="131"/>
      <c r="AP99" s="131"/>
      <c r="AQ99" s="131"/>
      <c r="AR99" s="131"/>
      <c r="AS99" s="131"/>
      <c r="AT99" s="131"/>
      <c r="AU99" s="131"/>
      <c r="AV99" s="131"/>
      <c r="AW99" s="131"/>
      <c r="AX99" s="131"/>
      <c r="AY99" s="132" t="s">
        <v>123</v>
      </c>
      <c r="AZ99" s="131"/>
      <c r="BA99" s="131"/>
      <c r="BB99" s="131"/>
      <c r="BC99" s="131"/>
      <c r="BD99" s="131"/>
      <c r="BE99" s="133">
        <f aca="true" t="shared" si="0" ref="BE99:BE104">IF(U99="základná",N99,0)</f>
        <v>0</v>
      </c>
      <c r="BF99" s="133">
        <f aca="true" t="shared" si="1" ref="BF99:BF104">IF(U99="znížená",N99,0)</f>
        <v>0</v>
      </c>
      <c r="BG99" s="133">
        <f aca="true" t="shared" si="2" ref="BG99:BG104">IF(U99="zákl. prenesená",N99,0)</f>
        <v>0</v>
      </c>
      <c r="BH99" s="133">
        <f aca="true" t="shared" si="3" ref="BH99:BH104">IF(U99="zníž. prenesená",N99,0)</f>
        <v>0</v>
      </c>
      <c r="BI99" s="133">
        <f aca="true" t="shared" si="4" ref="BI99:BI104">IF(U99="nulová",N99,0)</f>
        <v>0</v>
      </c>
      <c r="BJ99" s="132" t="s">
        <v>124</v>
      </c>
      <c r="BK99" s="131"/>
      <c r="BL99" s="131"/>
      <c r="BM99" s="131"/>
    </row>
    <row r="100" spans="2:65" s="1" customFormat="1" ht="18" customHeight="1">
      <c r="B100" s="125"/>
      <c r="C100" s="126"/>
      <c r="D100" s="211" t="s">
        <v>125</v>
      </c>
      <c r="E100" s="229"/>
      <c r="F100" s="229"/>
      <c r="G100" s="229"/>
      <c r="H100" s="229"/>
      <c r="I100" s="126"/>
      <c r="J100" s="126"/>
      <c r="K100" s="126"/>
      <c r="L100" s="126"/>
      <c r="M100" s="126"/>
      <c r="N100" s="209">
        <f>ROUND(N88*T100,2)</f>
        <v>0</v>
      </c>
      <c r="O100" s="229"/>
      <c r="P100" s="229"/>
      <c r="Q100" s="229"/>
      <c r="R100" s="127"/>
      <c r="S100" s="128"/>
      <c r="T100" s="129"/>
      <c r="U100" s="130" t="s">
        <v>41</v>
      </c>
      <c r="V100" s="131"/>
      <c r="W100" s="131"/>
      <c r="X100" s="131"/>
      <c r="Y100" s="131"/>
      <c r="Z100" s="131"/>
      <c r="AA100" s="131"/>
      <c r="AB100" s="131"/>
      <c r="AC100" s="131"/>
      <c r="AD100" s="131"/>
      <c r="AE100" s="131"/>
      <c r="AF100" s="131"/>
      <c r="AG100" s="131"/>
      <c r="AH100" s="131"/>
      <c r="AI100" s="131"/>
      <c r="AJ100" s="131"/>
      <c r="AK100" s="131"/>
      <c r="AL100" s="131"/>
      <c r="AM100" s="131"/>
      <c r="AN100" s="131"/>
      <c r="AO100" s="131"/>
      <c r="AP100" s="131"/>
      <c r="AQ100" s="131"/>
      <c r="AR100" s="131"/>
      <c r="AS100" s="131"/>
      <c r="AT100" s="131"/>
      <c r="AU100" s="131"/>
      <c r="AV100" s="131"/>
      <c r="AW100" s="131"/>
      <c r="AX100" s="131"/>
      <c r="AY100" s="132" t="s">
        <v>123</v>
      </c>
      <c r="AZ100" s="131"/>
      <c r="BA100" s="131"/>
      <c r="BB100" s="131"/>
      <c r="BC100" s="131"/>
      <c r="BD100" s="131"/>
      <c r="BE100" s="133">
        <f t="shared" si="0"/>
        <v>0</v>
      </c>
      <c r="BF100" s="133">
        <f t="shared" si="1"/>
        <v>0</v>
      </c>
      <c r="BG100" s="133">
        <f t="shared" si="2"/>
        <v>0</v>
      </c>
      <c r="BH100" s="133">
        <f t="shared" si="3"/>
        <v>0</v>
      </c>
      <c r="BI100" s="133">
        <f t="shared" si="4"/>
        <v>0</v>
      </c>
      <c r="BJ100" s="132" t="s">
        <v>124</v>
      </c>
      <c r="BK100" s="131"/>
      <c r="BL100" s="131"/>
      <c r="BM100" s="131"/>
    </row>
    <row r="101" spans="2:65" s="1" customFormat="1" ht="18" customHeight="1">
      <c r="B101" s="125"/>
      <c r="C101" s="126"/>
      <c r="D101" s="211" t="s">
        <v>126</v>
      </c>
      <c r="E101" s="229"/>
      <c r="F101" s="229"/>
      <c r="G101" s="229"/>
      <c r="H101" s="229"/>
      <c r="I101" s="126"/>
      <c r="J101" s="126"/>
      <c r="K101" s="126"/>
      <c r="L101" s="126"/>
      <c r="M101" s="126"/>
      <c r="N101" s="209">
        <f>ROUND(N88*T101,2)</f>
        <v>0</v>
      </c>
      <c r="O101" s="229"/>
      <c r="P101" s="229"/>
      <c r="Q101" s="229"/>
      <c r="R101" s="127"/>
      <c r="S101" s="128"/>
      <c r="T101" s="129"/>
      <c r="U101" s="130" t="s">
        <v>41</v>
      </c>
      <c r="V101" s="131"/>
      <c r="W101" s="131"/>
      <c r="X101" s="131"/>
      <c r="Y101" s="131"/>
      <c r="Z101" s="131"/>
      <c r="AA101" s="131"/>
      <c r="AB101" s="131"/>
      <c r="AC101" s="131"/>
      <c r="AD101" s="131"/>
      <c r="AE101" s="131"/>
      <c r="AF101" s="131"/>
      <c r="AG101" s="131"/>
      <c r="AH101" s="131"/>
      <c r="AI101" s="131"/>
      <c r="AJ101" s="131"/>
      <c r="AK101" s="131"/>
      <c r="AL101" s="131"/>
      <c r="AM101" s="131"/>
      <c r="AN101" s="131"/>
      <c r="AO101" s="131"/>
      <c r="AP101" s="131"/>
      <c r="AQ101" s="131"/>
      <c r="AR101" s="131"/>
      <c r="AS101" s="131"/>
      <c r="AT101" s="131"/>
      <c r="AU101" s="131"/>
      <c r="AV101" s="131"/>
      <c r="AW101" s="131"/>
      <c r="AX101" s="131"/>
      <c r="AY101" s="132" t="s">
        <v>123</v>
      </c>
      <c r="AZ101" s="131"/>
      <c r="BA101" s="131"/>
      <c r="BB101" s="131"/>
      <c r="BC101" s="131"/>
      <c r="BD101" s="131"/>
      <c r="BE101" s="133">
        <f t="shared" si="0"/>
        <v>0</v>
      </c>
      <c r="BF101" s="133">
        <f t="shared" si="1"/>
        <v>0</v>
      </c>
      <c r="BG101" s="133">
        <f t="shared" si="2"/>
        <v>0</v>
      </c>
      <c r="BH101" s="133">
        <f t="shared" si="3"/>
        <v>0</v>
      </c>
      <c r="BI101" s="133">
        <f t="shared" si="4"/>
        <v>0</v>
      </c>
      <c r="BJ101" s="132" t="s">
        <v>124</v>
      </c>
      <c r="BK101" s="131"/>
      <c r="BL101" s="131"/>
      <c r="BM101" s="131"/>
    </row>
    <row r="102" spans="2:65" s="1" customFormat="1" ht="18" customHeight="1">
      <c r="B102" s="125"/>
      <c r="C102" s="126"/>
      <c r="D102" s="211" t="s">
        <v>127</v>
      </c>
      <c r="E102" s="229"/>
      <c r="F102" s="229"/>
      <c r="G102" s="229"/>
      <c r="H102" s="229"/>
      <c r="I102" s="126"/>
      <c r="J102" s="126"/>
      <c r="K102" s="126"/>
      <c r="L102" s="126"/>
      <c r="M102" s="126"/>
      <c r="N102" s="209">
        <f>ROUND(N88*T102,2)</f>
        <v>0</v>
      </c>
      <c r="O102" s="229"/>
      <c r="P102" s="229"/>
      <c r="Q102" s="229"/>
      <c r="R102" s="127"/>
      <c r="S102" s="128"/>
      <c r="T102" s="129"/>
      <c r="U102" s="130" t="s">
        <v>41</v>
      </c>
      <c r="V102" s="131"/>
      <c r="W102" s="131"/>
      <c r="X102" s="131"/>
      <c r="Y102" s="131"/>
      <c r="Z102" s="131"/>
      <c r="AA102" s="131"/>
      <c r="AB102" s="131"/>
      <c r="AC102" s="131"/>
      <c r="AD102" s="131"/>
      <c r="AE102" s="131"/>
      <c r="AF102" s="131"/>
      <c r="AG102" s="131"/>
      <c r="AH102" s="131"/>
      <c r="AI102" s="131"/>
      <c r="AJ102" s="131"/>
      <c r="AK102" s="131"/>
      <c r="AL102" s="131"/>
      <c r="AM102" s="131"/>
      <c r="AN102" s="131"/>
      <c r="AO102" s="131"/>
      <c r="AP102" s="131"/>
      <c r="AQ102" s="131"/>
      <c r="AR102" s="131"/>
      <c r="AS102" s="131"/>
      <c r="AT102" s="131"/>
      <c r="AU102" s="131"/>
      <c r="AV102" s="131"/>
      <c r="AW102" s="131"/>
      <c r="AX102" s="131"/>
      <c r="AY102" s="132" t="s">
        <v>123</v>
      </c>
      <c r="AZ102" s="131"/>
      <c r="BA102" s="131"/>
      <c r="BB102" s="131"/>
      <c r="BC102" s="131"/>
      <c r="BD102" s="131"/>
      <c r="BE102" s="133">
        <f t="shared" si="0"/>
        <v>0</v>
      </c>
      <c r="BF102" s="133">
        <f t="shared" si="1"/>
        <v>0</v>
      </c>
      <c r="BG102" s="133">
        <f t="shared" si="2"/>
        <v>0</v>
      </c>
      <c r="BH102" s="133">
        <f t="shared" si="3"/>
        <v>0</v>
      </c>
      <c r="BI102" s="133">
        <f t="shared" si="4"/>
        <v>0</v>
      </c>
      <c r="BJ102" s="132" t="s">
        <v>124</v>
      </c>
      <c r="BK102" s="131"/>
      <c r="BL102" s="131"/>
      <c r="BM102" s="131"/>
    </row>
    <row r="103" spans="2:65" s="1" customFormat="1" ht="18" customHeight="1">
      <c r="B103" s="125"/>
      <c r="C103" s="126"/>
      <c r="D103" s="211" t="s">
        <v>128</v>
      </c>
      <c r="E103" s="229"/>
      <c r="F103" s="229"/>
      <c r="G103" s="229"/>
      <c r="H103" s="229"/>
      <c r="I103" s="126"/>
      <c r="J103" s="126"/>
      <c r="K103" s="126"/>
      <c r="L103" s="126"/>
      <c r="M103" s="126"/>
      <c r="N103" s="209">
        <f>ROUND(N88*T103,2)</f>
        <v>0</v>
      </c>
      <c r="O103" s="229"/>
      <c r="P103" s="229"/>
      <c r="Q103" s="229"/>
      <c r="R103" s="127"/>
      <c r="S103" s="128"/>
      <c r="T103" s="129"/>
      <c r="U103" s="130" t="s">
        <v>41</v>
      </c>
      <c r="V103" s="131"/>
      <c r="W103" s="131"/>
      <c r="X103" s="131"/>
      <c r="Y103" s="131"/>
      <c r="Z103" s="131"/>
      <c r="AA103" s="131"/>
      <c r="AB103" s="131"/>
      <c r="AC103" s="131"/>
      <c r="AD103" s="131"/>
      <c r="AE103" s="131"/>
      <c r="AF103" s="131"/>
      <c r="AG103" s="131"/>
      <c r="AH103" s="131"/>
      <c r="AI103" s="131"/>
      <c r="AJ103" s="131"/>
      <c r="AK103" s="131"/>
      <c r="AL103" s="131"/>
      <c r="AM103" s="131"/>
      <c r="AN103" s="131"/>
      <c r="AO103" s="131"/>
      <c r="AP103" s="131"/>
      <c r="AQ103" s="131"/>
      <c r="AR103" s="131"/>
      <c r="AS103" s="131"/>
      <c r="AT103" s="131"/>
      <c r="AU103" s="131"/>
      <c r="AV103" s="131"/>
      <c r="AW103" s="131"/>
      <c r="AX103" s="131"/>
      <c r="AY103" s="132" t="s">
        <v>123</v>
      </c>
      <c r="AZ103" s="131"/>
      <c r="BA103" s="131"/>
      <c r="BB103" s="131"/>
      <c r="BC103" s="131"/>
      <c r="BD103" s="131"/>
      <c r="BE103" s="133">
        <f t="shared" si="0"/>
        <v>0</v>
      </c>
      <c r="BF103" s="133">
        <f t="shared" si="1"/>
        <v>0</v>
      </c>
      <c r="BG103" s="133">
        <f t="shared" si="2"/>
        <v>0</v>
      </c>
      <c r="BH103" s="133">
        <f t="shared" si="3"/>
        <v>0</v>
      </c>
      <c r="BI103" s="133">
        <f t="shared" si="4"/>
        <v>0</v>
      </c>
      <c r="BJ103" s="132" t="s">
        <v>124</v>
      </c>
      <c r="BK103" s="131"/>
      <c r="BL103" s="131"/>
      <c r="BM103" s="131"/>
    </row>
    <row r="104" spans="2:65" s="1" customFormat="1" ht="18" customHeight="1">
      <c r="B104" s="125"/>
      <c r="C104" s="126"/>
      <c r="D104" s="134" t="s">
        <v>129</v>
      </c>
      <c r="E104" s="126"/>
      <c r="F104" s="126"/>
      <c r="G104" s="126"/>
      <c r="H104" s="126"/>
      <c r="I104" s="126"/>
      <c r="J104" s="126"/>
      <c r="K104" s="126"/>
      <c r="L104" s="126"/>
      <c r="M104" s="126"/>
      <c r="N104" s="209">
        <f>ROUND(N88*T104,2)</f>
        <v>0</v>
      </c>
      <c r="O104" s="229"/>
      <c r="P104" s="229"/>
      <c r="Q104" s="229"/>
      <c r="R104" s="127"/>
      <c r="S104" s="128"/>
      <c r="T104" s="135"/>
      <c r="U104" s="136" t="s">
        <v>41</v>
      </c>
      <c r="V104" s="131"/>
      <c r="W104" s="131"/>
      <c r="X104" s="131"/>
      <c r="Y104" s="131"/>
      <c r="Z104" s="131"/>
      <c r="AA104" s="131"/>
      <c r="AB104" s="131"/>
      <c r="AC104" s="131"/>
      <c r="AD104" s="131"/>
      <c r="AE104" s="131"/>
      <c r="AF104" s="131"/>
      <c r="AG104" s="131"/>
      <c r="AH104" s="131"/>
      <c r="AI104" s="131"/>
      <c r="AJ104" s="131"/>
      <c r="AK104" s="131"/>
      <c r="AL104" s="131"/>
      <c r="AM104" s="131"/>
      <c r="AN104" s="131"/>
      <c r="AO104" s="131"/>
      <c r="AP104" s="131"/>
      <c r="AQ104" s="131"/>
      <c r="AR104" s="131"/>
      <c r="AS104" s="131"/>
      <c r="AT104" s="131"/>
      <c r="AU104" s="131"/>
      <c r="AV104" s="131"/>
      <c r="AW104" s="131"/>
      <c r="AX104" s="131"/>
      <c r="AY104" s="132" t="s">
        <v>130</v>
      </c>
      <c r="AZ104" s="131"/>
      <c r="BA104" s="131"/>
      <c r="BB104" s="131"/>
      <c r="BC104" s="131"/>
      <c r="BD104" s="131"/>
      <c r="BE104" s="133">
        <f t="shared" si="0"/>
        <v>0</v>
      </c>
      <c r="BF104" s="133">
        <f t="shared" si="1"/>
        <v>0</v>
      </c>
      <c r="BG104" s="133">
        <f t="shared" si="2"/>
        <v>0</v>
      </c>
      <c r="BH104" s="133">
        <f t="shared" si="3"/>
        <v>0</v>
      </c>
      <c r="BI104" s="133">
        <f t="shared" si="4"/>
        <v>0</v>
      </c>
      <c r="BJ104" s="132" t="s">
        <v>124</v>
      </c>
      <c r="BK104" s="131"/>
      <c r="BL104" s="131"/>
      <c r="BM104" s="131"/>
    </row>
    <row r="105" spans="2:18" s="1" customFormat="1" ht="13.5">
      <c r="B105" s="30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2"/>
    </row>
    <row r="106" spans="2:18" s="1" customFormat="1" ht="29.25" customHeight="1">
      <c r="B106" s="30"/>
      <c r="C106" s="107" t="s">
        <v>94</v>
      </c>
      <c r="D106" s="108"/>
      <c r="E106" s="108"/>
      <c r="F106" s="108"/>
      <c r="G106" s="108"/>
      <c r="H106" s="108"/>
      <c r="I106" s="108"/>
      <c r="J106" s="108"/>
      <c r="K106" s="108"/>
      <c r="L106" s="212">
        <f>ROUND(SUM(N88+N98),2)</f>
        <v>0</v>
      </c>
      <c r="M106" s="224"/>
      <c r="N106" s="224"/>
      <c r="O106" s="224"/>
      <c r="P106" s="224"/>
      <c r="Q106" s="224"/>
      <c r="R106" s="32"/>
    </row>
    <row r="107" spans="2:18" s="1" customFormat="1" ht="6.75" customHeight="1">
      <c r="B107" s="54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6"/>
    </row>
    <row r="111" spans="2:18" s="1" customFormat="1" ht="6.75" customHeight="1">
      <c r="B111" s="57"/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9"/>
    </row>
    <row r="112" spans="2:18" s="1" customFormat="1" ht="36.75" customHeight="1">
      <c r="B112" s="30"/>
      <c r="C112" s="176" t="s">
        <v>131</v>
      </c>
      <c r="D112" s="195"/>
      <c r="E112" s="195"/>
      <c r="F112" s="195"/>
      <c r="G112" s="195"/>
      <c r="H112" s="195"/>
      <c r="I112" s="195"/>
      <c r="J112" s="195"/>
      <c r="K112" s="195"/>
      <c r="L112" s="195"/>
      <c r="M112" s="195"/>
      <c r="N112" s="195"/>
      <c r="O112" s="195"/>
      <c r="P112" s="195"/>
      <c r="Q112" s="195"/>
      <c r="R112" s="32"/>
    </row>
    <row r="113" spans="2:18" s="1" customFormat="1" ht="6.75" customHeight="1">
      <c r="B113" s="30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2"/>
    </row>
    <row r="114" spans="2:18" s="1" customFormat="1" ht="30" customHeight="1">
      <c r="B114" s="30"/>
      <c r="C114" s="25" t="s">
        <v>15</v>
      </c>
      <c r="D114" s="31"/>
      <c r="E114" s="31"/>
      <c r="F114" s="216" t="str">
        <f>F6</f>
        <v>Rekonštrukcia a modernizácia domu smútku a jeho okolia - LYSICA</v>
      </c>
      <c r="G114" s="195"/>
      <c r="H114" s="195"/>
      <c r="I114" s="195"/>
      <c r="J114" s="195"/>
      <c r="K114" s="195"/>
      <c r="L114" s="195"/>
      <c r="M114" s="195"/>
      <c r="N114" s="195"/>
      <c r="O114" s="195"/>
      <c r="P114" s="195"/>
      <c r="Q114" s="31"/>
      <c r="R114" s="32"/>
    </row>
    <row r="115" spans="2:18" s="1" customFormat="1" ht="36.75" customHeight="1">
      <c r="B115" s="30"/>
      <c r="C115" s="64" t="s">
        <v>97</v>
      </c>
      <c r="D115" s="31"/>
      <c r="E115" s="31"/>
      <c r="F115" s="196" t="str">
        <f>F7</f>
        <v>SO-02 - Spevnené plochy</v>
      </c>
      <c r="G115" s="195"/>
      <c r="H115" s="195"/>
      <c r="I115" s="195"/>
      <c r="J115" s="195"/>
      <c r="K115" s="195"/>
      <c r="L115" s="195"/>
      <c r="M115" s="195"/>
      <c r="N115" s="195"/>
      <c r="O115" s="195"/>
      <c r="P115" s="195"/>
      <c r="Q115" s="31"/>
      <c r="R115" s="32"/>
    </row>
    <row r="116" spans="2:18" s="1" customFormat="1" ht="6.75" customHeight="1">
      <c r="B116" s="30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2"/>
    </row>
    <row r="117" spans="2:18" s="1" customFormat="1" ht="18" customHeight="1">
      <c r="B117" s="30"/>
      <c r="C117" s="25" t="s">
        <v>20</v>
      </c>
      <c r="D117" s="31"/>
      <c r="E117" s="31"/>
      <c r="F117" s="23" t="str">
        <f>F9</f>
        <v>Obec Lysica č.p. 943/10, 943/11, 943/8</v>
      </c>
      <c r="G117" s="31"/>
      <c r="H117" s="31"/>
      <c r="I117" s="31"/>
      <c r="J117" s="31"/>
      <c r="K117" s="25" t="s">
        <v>22</v>
      </c>
      <c r="L117" s="31"/>
      <c r="M117" s="222">
        <f>IF(O9="","",O9)</f>
      </c>
      <c r="N117" s="195"/>
      <c r="O117" s="195"/>
      <c r="P117" s="195"/>
      <c r="Q117" s="31"/>
      <c r="R117" s="32"/>
    </row>
    <row r="118" spans="2:18" s="1" customFormat="1" ht="6.75" customHeight="1">
      <c r="B118" s="30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2"/>
    </row>
    <row r="119" spans="2:18" s="1" customFormat="1" ht="15">
      <c r="B119" s="30"/>
      <c r="C119" s="25" t="s">
        <v>23</v>
      </c>
      <c r="D119" s="31"/>
      <c r="E119" s="31"/>
      <c r="F119" s="23" t="str">
        <f>E12</f>
        <v> </v>
      </c>
      <c r="G119" s="31"/>
      <c r="H119" s="31"/>
      <c r="I119" s="31"/>
      <c r="J119" s="31"/>
      <c r="K119" s="25" t="s">
        <v>29</v>
      </c>
      <c r="L119" s="31"/>
      <c r="M119" s="181" t="str">
        <f>E18</f>
        <v>Ing. arch. Jozef SOBČÁK</v>
      </c>
      <c r="N119" s="195"/>
      <c r="O119" s="195"/>
      <c r="P119" s="195"/>
      <c r="Q119" s="195"/>
      <c r="R119" s="32"/>
    </row>
    <row r="120" spans="2:18" s="1" customFormat="1" ht="14.25" customHeight="1">
      <c r="B120" s="30"/>
      <c r="C120" s="25" t="s">
        <v>27</v>
      </c>
      <c r="D120" s="31"/>
      <c r="E120" s="31"/>
      <c r="F120" s="23" t="str">
        <f>IF(E15="","",E15)</f>
        <v>Vyplň údaj</v>
      </c>
      <c r="G120" s="31"/>
      <c r="H120" s="31"/>
      <c r="I120" s="31"/>
      <c r="J120" s="31"/>
      <c r="K120" s="25" t="s">
        <v>33</v>
      </c>
      <c r="L120" s="31"/>
      <c r="M120" s="181" t="str">
        <f>E21</f>
        <v> </v>
      </c>
      <c r="N120" s="195"/>
      <c r="O120" s="195"/>
      <c r="P120" s="195"/>
      <c r="Q120" s="195"/>
      <c r="R120" s="32"/>
    </row>
    <row r="121" spans="2:18" s="1" customFormat="1" ht="9.75" customHeight="1">
      <c r="B121" s="30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2"/>
    </row>
    <row r="122" spans="2:27" s="8" customFormat="1" ht="29.25" customHeight="1">
      <c r="B122" s="137"/>
      <c r="C122" s="138" t="s">
        <v>132</v>
      </c>
      <c r="D122" s="139" t="s">
        <v>133</v>
      </c>
      <c r="E122" s="139" t="s">
        <v>56</v>
      </c>
      <c r="F122" s="230" t="s">
        <v>134</v>
      </c>
      <c r="G122" s="231"/>
      <c r="H122" s="231"/>
      <c r="I122" s="231"/>
      <c r="J122" s="139" t="s">
        <v>135</v>
      </c>
      <c r="K122" s="139" t="s">
        <v>136</v>
      </c>
      <c r="L122" s="232" t="s">
        <v>137</v>
      </c>
      <c r="M122" s="231"/>
      <c r="N122" s="230" t="s">
        <v>102</v>
      </c>
      <c r="O122" s="231"/>
      <c r="P122" s="231"/>
      <c r="Q122" s="233"/>
      <c r="R122" s="140"/>
      <c r="T122" s="71" t="s">
        <v>138</v>
      </c>
      <c r="U122" s="72" t="s">
        <v>38</v>
      </c>
      <c r="V122" s="72" t="s">
        <v>139</v>
      </c>
      <c r="W122" s="72" t="s">
        <v>140</v>
      </c>
      <c r="X122" s="72" t="s">
        <v>141</v>
      </c>
      <c r="Y122" s="72" t="s">
        <v>142</v>
      </c>
      <c r="Z122" s="72" t="s">
        <v>143</v>
      </c>
      <c r="AA122" s="73" t="s">
        <v>144</v>
      </c>
    </row>
    <row r="123" spans="2:63" s="1" customFormat="1" ht="29.25" customHeight="1">
      <c r="B123" s="30"/>
      <c r="C123" s="75" t="s">
        <v>99</v>
      </c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238">
        <f>BK123</f>
        <v>0</v>
      </c>
      <c r="O123" s="239"/>
      <c r="P123" s="239"/>
      <c r="Q123" s="239"/>
      <c r="R123" s="32"/>
      <c r="T123" s="74"/>
      <c r="U123" s="46"/>
      <c r="V123" s="46"/>
      <c r="W123" s="141">
        <f>W124+W164+W167</f>
        <v>0</v>
      </c>
      <c r="X123" s="46"/>
      <c r="Y123" s="141">
        <f>Y124+Y164+Y167</f>
        <v>761.6006844200001</v>
      </c>
      <c r="Z123" s="46"/>
      <c r="AA123" s="142">
        <f>AA124+AA164+AA167</f>
        <v>16.8273</v>
      </c>
      <c r="AT123" s="13" t="s">
        <v>73</v>
      </c>
      <c r="AU123" s="13" t="s">
        <v>104</v>
      </c>
      <c r="BK123" s="143">
        <f>BK124+BK164+BK167</f>
        <v>0</v>
      </c>
    </row>
    <row r="124" spans="2:63" s="9" customFormat="1" ht="36.75" customHeight="1">
      <c r="B124" s="144"/>
      <c r="C124" s="145"/>
      <c r="D124" s="146" t="s">
        <v>105</v>
      </c>
      <c r="E124" s="146"/>
      <c r="F124" s="146"/>
      <c r="G124" s="146"/>
      <c r="H124" s="146"/>
      <c r="I124" s="146"/>
      <c r="J124" s="146"/>
      <c r="K124" s="146"/>
      <c r="L124" s="146"/>
      <c r="M124" s="146"/>
      <c r="N124" s="240">
        <f>BK124</f>
        <v>0</v>
      </c>
      <c r="O124" s="241"/>
      <c r="P124" s="241"/>
      <c r="Q124" s="241"/>
      <c r="R124" s="147"/>
      <c r="T124" s="148"/>
      <c r="U124" s="145"/>
      <c r="V124" s="145"/>
      <c r="W124" s="149">
        <f>W125+W138+W140+W151+W162</f>
        <v>0</v>
      </c>
      <c r="X124" s="145"/>
      <c r="Y124" s="149">
        <f>Y125+Y138+Y140+Y151+Y162</f>
        <v>761.6006844200001</v>
      </c>
      <c r="Z124" s="145"/>
      <c r="AA124" s="150">
        <f>AA125+AA138+AA140+AA151+AA162</f>
        <v>16.8273</v>
      </c>
      <c r="AR124" s="151" t="s">
        <v>81</v>
      </c>
      <c r="AT124" s="152" t="s">
        <v>73</v>
      </c>
      <c r="AU124" s="152" t="s">
        <v>74</v>
      </c>
      <c r="AY124" s="151" t="s">
        <v>145</v>
      </c>
      <c r="BK124" s="153">
        <f>BK125+BK138+BK140+BK151+BK162</f>
        <v>0</v>
      </c>
    </row>
    <row r="125" spans="2:63" s="9" customFormat="1" ht="19.5" customHeight="1">
      <c r="B125" s="144"/>
      <c r="C125" s="145"/>
      <c r="D125" s="154" t="s">
        <v>592</v>
      </c>
      <c r="E125" s="154"/>
      <c r="F125" s="154"/>
      <c r="G125" s="154"/>
      <c r="H125" s="154"/>
      <c r="I125" s="154"/>
      <c r="J125" s="154"/>
      <c r="K125" s="154"/>
      <c r="L125" s="154"/>
      <c r="M125" s="154"/>
      <c r="N125" s="242">
        <f>BK125</f>
        <v>0</v>
      </c>
      <c r="O125" s="243"/>
      <c r="P125" s="243"/>
      <c r="Q125" s="243"/>
      <c r="R125" s="147"/>
      <c r="T125" s="148"/>
      <c r="U125" s="145"/>
      <c r="V125" s="145"/>
      <c r="W125" s="149">
        <f>SUM(W126:W137)</f>
        <v>0</v>
      </c>
      <c r="X125" s="145"/>
      <c r="Y125" s="149">
        <f>SUM(Y126:Y137)</f>
        <v>0.275592</v>
      </c>
      <c r="Z125" s="145"/>
      <c r="AA125" s="150">
        <f>SUM(AA126:AA137)</f>
        <v>16.8273</v>
      </c>
      <c r="AR125" s="151" t="s">
        <v>81</v>
      </c>
      <c r="AT125" s="152" t="s">
        <v>73</v>
      </c>
      <c r="AU125" s="152" t="s">
        <v>81</v>
      </c>
      <c r="AY125" s="151" t="s">
        <v>145</v>
      </c>
      <c r="BK125" s="153">
        <f>SUM(BK126:BK137)</f>
        <v>0</v>
      </c>
    </row>
    <row r="126" spans="2:65" s="1" customFormat="1" ht="44.25" customHeight="1">
      <c r="B126" s="125"/>
      <c r="C126" s="155" t="s">
        <v>81</v>
      </c>
      <c r="D126" s="155" t="s">
        <v>146</v>
      </c>
      <c r="E126" s="156" t="s">
        <v>595</v>
      </c>
      <c r="F126" s="234" t="s">
        <v>596</v>
      </c>
      <c r="G126" s="235"/>
      <c r="H126" s="235"/>
      <c r="I126" s="235"/>
      <c r="J126" s="157" t="s">
        <v>149</v>
      </c>
      <c r="K126" s="158">
        <v>74.788</v>
      </c>
      <c r="L126" s="236">
        <v>0</v>
      </c>
      <c r="M126" s="235"/>
      <c r="N126" s="237">
        <f aca="true" t="shared" si="5" ref="N126:N137">ROUND(L126*K126,3)</f>
        <v>0</v>
      </c>
      <c r="O126" s="235"/>
      <c r="P126" s="235"/>
      <c r="Q126" s="235"/>
      <c r="R126" s="127"/>
      <c r="T126" s="159" t="s">
        <v>18</v>
      </c>
      <c r="U126" s="39" t="s">
        <v>41</v>
      </c>
      <c r="V126" s="31"/>
      <c r="W126" s="160">
        <f aca="true" t="shared" si="6" ref="W126:W137">V126*K126</f>
        <v>0</v>
      </c>
      <c r="X126" s="160">
        <v>0</v>
      </c>
      <c r="Y126" s="160">
        <f aca="true" t="shared" si="7" ref="Y126:Y137">X126*K126</f>
        <v>0</v>
      </c>
      <c r="Z126" s="160">
        <v>0.225</v>
      </c>
      <c r="AA126" s="161">
        <f aca="true" t="shared" si="8" ref="AA126:AA137">Z126*K126</f>
        <v>16.8273</v>
      </c>
      <c r="AR126" s="13" t="s">
        <v>150</v>
      </c>
      <c r="AT126" s="13" t="s">
        <v>146</v>
      </c>
      <c r="AU126" s="13" t="s">
        <v>124</v>
      </c>
      <c r="AY126" s="13" t="s">
        <v>145</v>
      </c>
      <c r="BE126" s="100">
        <f aca="true" t="shared" si="9" ref="BE126:BE137">IF(U126="základná",N126,0)</f>
        <v>0</v>
      </c>
      <c r="BF126" s="100">
        <f aca="true" t="shared" si="10" ref="BF126:BF137">IF(U126="znížená",N126,0)</f>
        <v>0</v>
      </c>
      <c r="BG126" s="100">
        <f aca="true" t="shared" si="11" ref="BG126:BG137">IF(U126="zákl. prenesená",N126,0)</f>
        <v>0</v>
      </c>
      <c r="BH126" s="100">
        <f aca="true" t="shared" si="12" ref="BH126:BH137">IF(U126="zníž. prenesená",N126,0)</f>
        <v>0</v>
      </c>
      <c r="BI126" s="100">
        <f aca="true" t="shared" si="13" ref="BI126:BI137">IF(U126="nulová",N126,0)</f>
        <v>0</v>
      </c>
      <c r="BJ126" s="13" t="s">
        <v>124</v>
      </c>
      <c r="BK126" s="162">
        <f aca="true" t="shared" si="14" ref="BK126:BK137">ROUND(L126*K126,3)</f>
        <v>0</v>
      </c>
      <c r="BL126" s="13" t="s">
        <v>150</v>
      </c>
      <c r="BM126" s="13" t="s">
        <v>597</v>
      </c>
    </row>
    <row r="127" spans="2:65" s="1" customFormat="1" ht="31.5" customHeight="1">
      <c r="B127" s="125"/>
      <c r="C127" s="155" t="s">
        <v>124</v>
      </c>
      <c r="D127" s="155" t="s">
        <v>146</v>
      </c>
      <c r="E127" s="156" t="s">
        <v>598</v>
      </c>
      <c r="F127" s="234" t="s">
        <v>599</v>
      </c>
      <c r="G127" s="235"/>
      <c r="H127" s="235"/>
      <c r="I127" s="235"/>
      <c r="J127" s="157" t="s">
        <v>600</v>
      </c>
      <c r="K127" s="158">
        <v>74.712</v>
      </c>
      <c r="L127" s="236">
        <v>0</v>
      </c>
      <c r="M127" s="235"/>
      <c r="N127" s="237">
        <f t="shared" si="5"/>
        <v>0</v>
      </c>
      <c r="O127" s="235"/>
      <c r="P127" s="235"/>
      <c r="Q127" s="235"/>
      <c r="R127" s="127"/>
      <c r="T127" s="159" t="s">
        <v>18</v>
      </c>
      <c r="U127" s="39" t="s">
        <v>41</v>
      </c>
      <c r="V127" s="31"/>
      <c r="W127" s="160">
        <f t="shared" si="6"/>
        <v>0</v>
      </c>
      <c r="X127" s="160">
        <v>0</v>
      </c>
      <c r="Y127" s="160">
        <f t="shared" si="7"/>
        <v>0</v>
      </c>
      <c r="Z127" s="160">
        <v>0</v>
      </c>
      <c r="AA127" s="161">
        <f t="shared" si="8"/>
        <v>0</v>
      </c>
      <c r="AR127" s="13" t="s">
        <v>150</v>
      </c>
      <c r="AT127" s="13" t="s">
        <v>146</v>
      </c>
      <c r="AU127" s="13" t="s">
        <v>124</v>
      </c>
      <c r="AY127" s="13" t="s">
        <v>145</v>
      </c>
      <c r="BE127" s="100">
        <f t="shared" si="9"/>
        <v>0</v>
      </c>
      <c r="BF127" s="100">
        <f t="shared" si="10"/>
        <v>0</v>
      </c>
      <c r="BG127" s="100">
        <f t="shared" si="11"/>
        <v>0</v>
      </c>
      <c r="BH127" s="100">
        <f t="shared" si="12"/>
        <v>0</v>
      </c>
      <c r="BI127" s="100">
        <f t="shared" si="13"/>
        <v>0</v>
      </c>
      <c r="BJ127" s="13" t="s">
        <v>124</v>
      </c>
      <c r="BK127" s="162">
        <f t="shared" si="14"/>
        <v>0</v>
      </c>
      <c r="BL127" s="13" t="s">
        <v>150</v>
      </c>
      <c r="BM127" s="13" t="s">
        <v>601</v>
      </c>
    </row>
    <row r="128" spans="2:65" s="1" customFormat="1" ht="44.25" customHeight="1">
      <c r="B128" s="125"/>
      <c r="C128" s="155" t="s">
        <v>155</v>
      </c>
      <c r="D128" s="155" t="s">
        <v>146</v>
      </c>
      <c r="E128" s="156" t="s">
        <v>602</v>
      </c>
      <c r="F128" s="234" t="s">
        <v>603</v>
      </c>
      <c r="G128" s="235"/>
      <c r="H128" s="235"/>
      <c r="I128" s="235"/>
      <c r="J128" s="157" t="s">
        <v>600</v>
      </c>
      <c r="K128" s="158">
        <v>74.712</v>
      </c>
      <c r="L128" s="236">
        <v>0</v>
      </c>
      <c r="M128" s="235"/>
      <c r="N128" s="237">
        <f t="shared" si="5"/>
        <v>0</v>
      </c>
      <c r="O128" s="235"/>
      <c r="P128" s="235"/>
      <c r="Q128" s="235"/>
      <c r="R128" s="127"/>
      <c r="T128" s="159" t="s">
        <v>18</v>
      </c>
      <c r="U128" s="39" t="s">
        <v>41</v>
      </c>
      <c r="V128" s="31"/>
      <c r="W128" s="160">
        <f t="shared" si="6"/>
        <v>0</v>
      </c>
      <c r="X128" s="160">
        <v>0</v>
      </c>
      <c r="Y128" s="160">
        <f t="shared" si="7"/>
        <v>0</v>
      </c>
      <c r="Z128" s="160">
        <v>0</v>
      </c>
      <c r="AA128" s="161">
        <f t="shared" si="8"/>
        <v>0</v>
      </c>
      <c r="AR128" s="13" t="s">
        <v>150</v>
      </c>
      <c r="AT128" s="13" t="s">
        <v>146</v>
      </c>
      <c r="AU128" s="13" t="s">
        <v>124</v>
      </c>
      <c r="AY128" s="13" t="s">
        <v>145</v>
      </c>
      <c r="BE128" s="100">
        <f t="shared" si="9"/>
        <v>0</v>
      </c>
      <c r="BF128" s="100">
        <f t="shared" si="10"/>
        <v>0</v>
      </c>
      <c r="BG128" s="100">
        <f t="shared" si="11"/>
        <v>0</v>
      </c>
      <c r="BH128" s="100">
        <f t="shared" si="12"/>
        <v>0</v>
      </c>
      <c r="BI128" s="100">
        <f t="shared" si="13"/>
        <v>0</v>
      </c>
      <c r="BJ128" s="13" t="s">
        <v>124</v>
      </c>
      <c r="BK128" s="162">
        <f t="shared" si="14"/>
        <v>0</v>
      </c>
      <c r="BL128" s="13" t="s">
        <v>150</v>
      </c>
      <c r="BM128" s="13" t="s">
        <v>604</v>
      </c>
    </row>
    <row r="129" spans="2:65" s="1" customFormat="1" ht="44.25" customHeight="1">
      <c r="B129" s="125"/>
      <c r="C129" s="155" t="s">
        <v>150</v>
      </c>
      <c r="D129" s="155" t="s">
        <v>146</v>
      </c>
      <c r="E129" s="156" t="s">
        <v>605</v>
      </c>
      <c r="F129" s="234" t="s">
        <v>606</v>
      </c>
      <c r="G129" s="235"/>
      <c r="H129" s="235"/>
      <c r="I129" s="235"/>
      <c r="J129" s="157" t="s">
        <v>600</v>
      </c>
      <c r="K129" s="158">
        <v>74.712</v>
      </c>
      <c r="L129" s="236">
        <v>0</v>
      </c>
      <c r="M129" s="235"/>
      <c r="N129" s="237">
        <f t="shared" si="5"/>
        <v>0</v>
      </c>
      <c r="O129" s="235"/>
      <c r="P129" s="235"/>
      <c r="Q129" s="235"/>
      <c r="R129" s="127"/>
      <c r="T129" s="159" t="s">
        <v>18</v>
      </c>
      <c r="U129" s="39" t="s">
        <v>41</v>
      </c>
      <c r="V129" s="31"/>
      <c r="W129" s="160">
        <f t="shared" si="6"/>
        <v>0</v>
      </c>
      <c r="X129" s="160">
        <v>0</v>
      </c>
      <c r="Y129" s="160">
        <f t="shared" si="7"/>
        <v>0</v>
      </c>
      <c r="Z129" s="160">
        <v>0</v>
      </c>
      <c r="AA129" s="161">
        <f t="shared" si="8"/>
        <v>0</v>
      </c>
      <c r="AR129" s="13" t="s">
        <v>150</v>
      </c>
      <c r="AT129" s="13" t="s">
        <v>146</v>
      </c>
      <c r="AU129" s="13" t="s">
        <v>124</v>
      </c>
      <c r="AY129" s="13" t="s">
        <v>145</v>
      </c>
      <c r="BE129" s="100">
        <f t="shared" si="9"/>
        <v>0</v>
      </c>
      <c r="BF129" s="100">
        <f t="shared" si="10"/>
        <v>0</v>
      </c>
      <c r="BG129" s="100">
        <f t="shared" si="11"/>
        <v>0</v>
      </c>
      <c r="BH129" s="100">
        <f t="shared" si="12"/>
        <v>0</v>
      </c>
      <c r="BI129" s="100">
        <f t="shared" si="13"/>
        <v>0</v>
      </c>
      <c r="BJ129" s="13" t="s">
        <v>124</v>
      </c>
      <c r="BK129" s="162">
        <f t="shared" si="14"/>
        <v>0</v>
      </c>
      <c r="BL129" s="13" t="s">
        <v>150</v>
      </c>
      <c r="BM129" s="13" t="s">
        <v>607</v>
      </c>
    </row>
    <row r="130" spans="2:65" s="1" customFormat="1" ht="22.5" customHeight="1">
      <c r="B130" s="125"/>
      <c r="C130" s="155" t="s">
        <v>162</v>
      </c>
      <c r="D130" s="155" t="s">
        <v>146</v>
      </c>
      <c r="E130" s="156" t="s">
        <v>608</v>
      </c>
      <c r="F130" s="234" t="s">
        <v>609</v>
      </c>
      <c r="G130" s="235"/>
      <c r="H130" s="235"/>
      <c r="I130" s="235"/>
      <c r="J130" s="157" t="s">
        <v>600</v>
      </c>
      <c r="K130" s="158">
        <v>74.712</v>
      </c>
      <c r="L130" s="236">
        <v>0</v>
      </c>
      <c r="M130" s="235"/>
      <c r="N130" s="237">
        <f t="shared" si="5"/>
        <v>0</v>
      </c>
      <c r="O130" s="235"/>
      <c r="P130" s="235"/>
      <c r="Q130" s="235"/>
      <c r="R130" s="127"/>
      <c r="T130" s="159" t="s">
        <v>18</v>
      </c>
      <c r="U130" s="39" t="s">
        <v>41</v>
      </c>
      <c r="V130" s="31"/>
      <c r="W130" s="160">
        <f t="shared" si="6"/>
        <v>0</v>
      </c>
      <c r="X130" s="160">
        <v>0</v>
      </c>
      <c r="Y130" s="160">
        <f t="shared" si="7"/>
        <v>0</v>
      </c>
      <c r="Z130" s="160">
        <v>0</v>
      </c>
      <c r="AA130" s="161">
        <f t="shared" si="8"/>
        <v>0</v>
      </c>
      <c r="AR130" s="13" t="s">
        <v>150</v>
      </c>
      <c r="AT130" s="13" t="s">
        <v>146</v>
      </c>
      <c r="AU130" s="13" t="s">
        <v>124</v>
      </c>
      <c r="AY130" s="13" t="s">
        <v>145</v>
      </c>
      <c r="BE130" s="100">
        <f t="shared" si="9"/>
        <v>0</v>
      </c>
      <c r="BF130" s="100">
        <f t="shared" si="10"/>
        <v>0</v>
      </c>
      <c r="BG130" s="100">
        <f t="shared" si="11"/>
        <v>0</v>
      </c>
      <c r="BH130" s="100">
        <f t="shared" si="12"/>
        <v>0</v>
      </c>
      <c r="BI130" s="100">
        <f t="shared" si="13"/>
        <v>0</v>
      </c>
      <c r="BJ130" s="13" t="s">
        <v>124</v>
      </c>
      <c r="BK130" s="162">
        <f t="shared" si="14"/>
        <v>0</v>
      </c>
      <c r="BL130" s="13" t="s">
        <v>150</v>
      </c>
      <c r="BM130" s="13" t="s">
        <v>610</v>
      </c>
    </row>
    <row r="131" spans="2:65" s="1" customFormat="1" ht="31.5" customHeight="1">
      <c r="B131" s="125"/>
      <c r="C131" s="155" t="s">
        <v>166</v>
      </c>
      <c r="D131" s="155" t="s">
        <v>146</v>
      </c>
      <c r="E131" s="156" t="s">
        <v>611</v>
      </c>
      <c r="F131" s="234" t="s">
        <v>612</v>
      </c>
      <c r="G131" s="235"/>
      <c r="H131" s="235"/>
      <c r="I131" s="235"/>
      <c r="J131" s="157" t="s">
        <v>149</v>
      </c>
      <c r="K131" s="158">
        <v>75</v>
      </c>
      <c r="L131" s="236">
        <v>0</v>
      </c>
      <c r="M131" s="235"/>
      <c r="N131" s="237">
        <f t="shared" si="5"/>
        <v>0</v>
      </c>
      <c r="O131" s="235"/>
      <c r="P131" s="235"/>
      <c r="Q131" s="235"/>
      <c r="R131" s="127"/>
      <c r="T131" s="159" t="s">
        <v>18</v>
      </c>
      <c r="U131" s="39" t="s">
        <v>41</v>
      </c>
      <c r="V131" s="31"/>
      <c r="W131" s="160">
        <f t="shared" si="6"/>
        <v>0</v>
      </c>
      <c r="X131" s="160">
        <v>0</v>
      </c>
      <c r="Y131" s="160">
        <f t="shared" si="7"/>
        <v>0</v>
      </c>
      <c r="Z131" s="160">
        <v>0</v>
      </c>
      <c r="AA131" s="161">
        <f t="shared" si="8"/>
        <v>0</v>
      </c>
      <c r="AR131" s="13" t="s">
        <v>150</v>
      </c>
      <c r="AT131" s="13" t="s">
        <v>146</v>
      </c>
      <c r="AU131" s="13" t="s">
        <v>124</v>
      </c>
      <c r="AY131" s="13" t="s">
        <v>145</v>
      </c>
      <c r="BE131" s="100">
        <f t="shared" si="9"/>
        <v>0</v>
      </c>
      <c r="BF131" s="100">
        <f t="shared" si="10"/>
        <v>0</v>
      </c>
      <c r="BG131" s="100">
        <f t="shared" si="11"/>
        <v>0</v>
      </c>
      <c r="BH131" s="100">
        <f t="shared" si="12"/>
        <v>0</v>
      </c>
      <c r="BI131" s="100">
        <f t="shared" si="13"/>
        <v>0</v>
      </c>
      <c r="BJ131" s="13" t="s">
        <v>124</v>
      </c>
      <c r="BK131" s="162">
        <f t="shared" si="14"/>
        <v>0</v>
      </c>
      <c r="BL131" s="13" t="s">
        <v>150</v>
      </c>
      <c r="BM131" s="13" t="s">
        <v>613</v>
      </c>
    </row>
    <row r="132" spans="2:65" s="1" customFormat="1" ht="22.5" customHeight="1">
      <c r="B132" s="125"/>
      <c r="C132" s="163" t="s">
        <v>170</v>
      </c>
      <c r="D132" s="163" t="s">
        <v>233</v>
      </c>
      <c r="E132" s="164" t="s">
        <v>614</v>
      </c>
      <c r="F132" s="244" t="s">
        <v>615</v>
      </c>
      <c r="G132" s="245"/>
      <c r="H132" s="245"/>
      <c r="I132" s="245"/>
      <c r="J132" s="165" t="s">
        <v>616</v>
      </c>
      <c r="K132" s="166">
        <v>2.318</v>
      </c>
      <c r="L132" s="246">
        <v>0</v>
      </c>
      <c r="M132" s="245"/>
      <c r="N132" s="247">
        <f t="shared" si="5"/>
        <v>0</v>
      </c>
      <c r="O132" s="235"/>
      <c r="P132" s="235"/>
      <c r="Q132" s="235"/>
      <c r="R132" s="127"/>
      <c r="T132" s="159" t="s">
        <v>18</v>
      </c>
      <c r="U132" s="39" t="s">
        <v>41</v>
      </c>
      <c r="V132" s="31"/>
      <c r="W132" s="160">
        <f t="shared" si="6"/>
        <v>0</v>
      </c>
      <c r="X132" s="160">
        <v>0.001</v>
      </c>
      <c r="Y132" s="160">
        <f t="shared" si="7"/>
        <v>0.002318</v>
      </c>
      <c r="Z132" s="160">
        <v>0</v>
      </c>
      <c r="AA132" s="161">
        <f t="shared" si="8"/>
        <v>0</v>
      </c>
      <c r="AR132" s="13" t="s">
        <v>174</v>
      </c>
      <c r="AT132" s="13" t="s">
        <v>233</v>
      </c>
      <c r="AU132" s="13" t="s">
        <v>124</v>
      </c>
      <c r="AY132" s="13" t="s">
        <v>145</v>
      </c>
      <c r="BE132" s="100">
        <f t="shared" si="9"/>
        <v>0</v>
      </c>
      <c r="BF132" s="100">
        <f t="shared" si="10"/>
        <v>0</v>
      </c>
      <c r="BG132" s="100">
        <f t="shared" si="11"/>
        <v>0</v>
      </c>
      <c r="BH132" s="100">
        <f t="shared" si="12"/>
        <v>0</v>
      </c>
      <c r="BI132" s="100">
        <f t="shared" si="13"/>
        <v>0</v>
      </c>
      <c r="BJ132" s="13" t="s">
        <v>124</v>
      </c>
      <c r="BK132" s="162">
        <f t="shared" si="14"/>
        <v>0</v>
      </c>
      <c r="BL132" s="13" t="s">
        <v>150</v>
      </c>
      <c r="BM132" s="13" t="s">
        <v>617</v>
      </c>
    </row>
    <row r="133" spans="2:65" s="1" customFormat="1" ht="31.5" customHeight="1">
      <c r="B133" s="125"/>
      <c r="C133" s="155" t="s">
        <v>174</v>
      </c>
      <c r="D133" s="155" t="s">
        <v>146</v>
      </c>
      <c r="E133" s="156" t="s">
        <v>618</v>
      </c>
      <c r="F133" s="234" t="s">
        <v>619</v>
      </c>
      <c r="G133" s="235"/>
      <c r="H133" s="235"/>
      <c r="I133" s="235"/>
      <c r="J133" s="157" t="s">
        <v>149</v>
      </c>
      <c r="K133" s="158">
        <v>65</v>
      </c>
      <c r="L133" s="236">
        <v>0</v>
      </c>
      <c r="M133" s="235"/>
      <c r="N133" s="237">
        <f t="shared" si="5"/>
        <v>0</v>
      </c>
      <c r="O133" s="235"/>
      <c r="P133" s="235"/>
      <c r="Q133" s="235"/>
      <c r="R133" s="127"/>
      <c r="T133" s="159" t="s">
        <v>18</v>
      </c>
      <c r="U133" s="39" t="s">
        <v>41</v>
      </c>
      <c r="V133" s="31"/>
      <c r="W133" s="160">
        <f t="shared" si="6"/>
        <v>0</v>
      </c>
      <c r="X133" s="160">
        <v>0</v>
      </c>
      <c r="Y133" s="160">
        <f t="shared" si="7"/>
        <v>0</v>
      </c>
      <c r="Z133" s="160">
        <v>0</v>
      </c>
      <c r="AA133" s="161">
        <f t="shared" si="8"/>
        <v>0</v>
      </c>
      <c r="AR133" s="13" t="s">
        <v>150</v>
      </c>
      <c r="AT133" s="13" t="s">
        <v>146</v>
      </c>
      <c r="AU133" s="13" t="s">
        <v>124</v>
      </c>
      <c r="AY133" s="13" t="s">
        <v>145</v>
      </c>
      <c r="BE133" s="100">
        <f t="shared" si="9"/>
        <v>0</v>
      </c>
      <c r="BF133" s="100">
        <f t="shared" si="10"/>
        <v>0</v>
      </c>
      <c r="BG133" s="100">
        <f t="shared" si="11"/>
        <v>0</v>
      </c>
      <c r="BH133" s="100">
        <f t="shared" si="12"/>
        <v>0</v>
      </c>
      <c r="BI133" s="100">
        <f t="shared" si="13"/>
        <v>0</v>
      </c>
      <c r="BJ133" s="13" t="s">
        <v>124</v>
      </c>
      <c r="BK133" s="162">
        <f t="shared" si="14"/>
        <v>0</v>
      </c>
      <c r="BL133" s="13" t="s">
        <v>150</v>
      </c>
      <c r="BM133" s="13" t="s">
        <v>620</v>
      </c>
    </row>
    <row r="134" spans="2:65" s="1" customFormat="1" ht="31.5" customHeight="1">
      <c r="B134" s="125"/>
      <c r="C134" s="155" t="s">
        <v>178</v>
      </c>
      <c r="D134" s="155" t="s">
        <v>146</v>
      </c>
      <c r="E134" s="156" t="s">
        <v>621</v>
      </c>
      <c r="F134" s="234" t="s">
        <v>622</v>
      </c>
      <c r="G134" s="235"/>
      <c r="H134" s="235"/>
      <c r="I134" s="235"/>
      <c r="J134" s="157" t="s">
        <v>193</v>
      </c>
      <c r="K134" s="158">
        <v>11</v>
      </c>
      <c r="L134" s="236">
        <v>0</v>
      </c>
      <c r="M134" s="235"/>
      <c r="N134" s="237">
        <f t="shared" si="5"/>
        <v>0</v>
      </c>
      <c r="O134" s="235"/>
      <c r="P134" s="235"/>
      <c r="Q134" s="235"/>
      <c r="R134" s="127"/>
      <c r="T134" s="159" t="s">
        <v>18</v>
      </c>
      <c r="U134" s="39" t="s">
        <v>41</v>
      </c>
      <c r="V134" s="31"/>
      <c r="W134" s="160">
        <f t="shared" si="6"/>
        <v>0</v>
      </c>
      <c r="X134" s="160">
        <v>0</v>
      </c>
      <c r="Y134" s="160">
        <f t="shared" si="7"/>
        <v>0</v>
      </c>
      <c r="Z134" s="160">
        <v>0</v>
      </c>
      <c r="AA134" s="161">
        <f t="shared" si="8"/>
        <v>0</v>
      </c>
      <c r="AR134" s="13" t="s">
        <v>150</v>
      </c>
      <c r="AT134" s="13" t="s">
        <v>146</v>
      </c>
      <c r="AU134" s="13" t="s">
        <v>124</v>
      </c>
      <c r="AY134" s="13" t="s">
        <v>145</v>
      </c>
      <c r="BE134" s="100">
        <f t="shared" si="9"/>
        <v>0</v>
      </c>
      <c r="BF134" s="100">
        <f t="shared" si="10"/>
        <v>0</v>
      </c>
      <c r="BG134" s="100">
        <f t="shared" si="11"/>
        <v>0</v>
      </c>
      <c r="BH134" s="100">
        <f t="shared" si="12"/>
        <v>0</v>
      </c>
      <c r="BI134" s="100">
        <f t="shared" si="13"/>
        <v>0</v>
      </c>
      <c r="BJ134" s="13" t="s">
        <v>124</v>
      </c>
      <c r="BK134" s="162">
        <f t="shared" si="14"/>
        <v>0</v>
      </c>
      <c r="BL134" s="13" t="s">
        <v>150</v>
      </c>
      <c r="BM134" s="13" t="s">
        <v>623</v>
      </c>
    </row>
    <row r="135" spans="2:65" s="1" customFormat="1" ht="31.5" customHeight="1">
      <c r="B135" s="125"/>
      <c r="C135" s="163" t="s">
        <v>182</v>
      </c>
      <c r="D135" s="163" t="s">
        <v>233</v>
      </c>
      <c r="E135" s="164" t="s">
        <v>624</v>
      </c>
      <c r="F135" s="244" t="s">
        <v>625</v>
      </c>
      <c r="G135" s="245"/>
      <c r="H135" s="245"/>
      <c r="I135" s="245"/>
      <c r="J135" s="165" t="s">
        <v>193</v>
      </c>
      <c r="K135" s="166">
        <v>11.33</v>
      </c>
      <c r="L135" s="246">
        <v>0</v>
      </c>
      <c r="M135" s="245"/>
      <c r="N135" s="247">
        <f t="shared" si="5"/>
        <v>0</v>
      </c>
      <c r="O135" s="235"/>
      <c r="P135" s="235"/>
      <c r="Q135" s="235"/>
      <c r="R135" s="127"/>
      <c r="T135" s="159" t="s">
        <v>18</v>
      </c>
      <c r="U135" s="39" t="s">
        <v>41</v>
      </c>
      <c r="V135" s="31"/>
      <c r="W135" s="160">
        <f t="shared" si="6"/>
        <v>0</v>
      </c>
      <c r="X135" s="160">
        <v>0.002</v>
      </c>
      <c r="Y135" s="160">
        <f t="shared" si="7"/>
        <v>0.02266</v>
      </c>
      <c r="Z135" s="160">
        <v>0</v>
      </c>
      <c r="AA135" s="161">
        <f t="shared" si="8"/>
        <v>0</v>
      </c>
      <c r="AR135" s="13" t="s">
        <v>174</v>
      </c>
      <c r="AT135" s="13" t="s">
        <v>233</v>
      </c>
      <c r="AU135" s="13" t="s">
        <v>124</v>
      </c>
      <c r="AY135" s="13" t="s">
        <v>145</v>
      </c>
      <c r="BE135" s="100">
        <f t="shared" si="9"/>
        <v>0</v>
      </c>
      <c r="BF135" s="100">
        <f t="shared" si="10"/>
        <v>0</v>
      </c>
      <c r="BG135" s="100">
        <f t="shared" si="11"/>
        <v>0</v>
      </c>
      <c r="BH135" s="100">
        <f t="shared" si="12"/>
        <v>0</v>
      </c>
      <c r="BI135" s="100">
        <f t="shared" si="13"/>
        <v>0</v>
      </c>
      <c r="BJ135" s="13" t="s">
        <v>124</v>
      </c>
      <c r="BK135" s="162">
        <f t="shared" si="14"/>
        <v>0</v>
      </c>
      <c r="BL135" s="13" t="s">
        <v>150</v>
      </c>
      <c r="BM135" s="13" t="s">
        <v>626</v>
      </c>
    </row>
    <row r="136" spans="2:65" s="1" customFormat="1" ht="31.5" customHeight="1">
      <c r="B136" s="125"/>
      <c r="C136" s="155" t="s">
        <v>186</v>
      </c>
      <c r="D136" s="155" t="s">
        <v>146</v>
      </c>
      <c r="E136" s="156" t="s">
        <v>627</v>
      </c>
      <c r="F136" s="234" t="s">
        <v>628</v>
      </c>
      <c r="G136" s="235"/>
      <c r="H136" s="235"/>
      <c r="I136" s="235"/>
      <c r="J136" s="157" t="s">
        <v>149</v>
      </c>
      <c r="K136" s="158">
        <v>21</v>
      </c>
      <c r="L136" s="236">
        <v>0</v>
      </c>
      <c r="M136" s="235"/>
      <c r="N136" s="237">
        <f t="shared" si="5"/>
        <v>0</v>
      </c>
      <c r="O136" s="235"/>
      <c r="P136" s="235"/>
      <c r="Q136" s="235"/>
      <c r="R136" s="127"/>
      <c r="T136" s="159" t="s">
        <v>18</v>
      </c>
      <c r="U136" s="39" t="s">
        <v>41</v>
      </c>
      <c r="V136" s="31"/>
      <c r="W136" s="160">
        <f t="shared" si="6"/>
        <v>0</v>
      </c>
      <c r="X136" s="160">
        <v>0</v>
      </c>
      <c r="Y136" s="160">
        <f t="shared" si="7"/>
        <v>0</v>
      </c>
      <c r="Z136" s="160">
        <v>0</v>
      </c>
      <c r="AA136" s="161">
        <f t="shared" si="8"/>
        <v>0</v>
      </c>
      <c r="AR136" s="13" t="s">
        <v>150</v>
      </c>
      <c r="AT136" s="13" t="s">
        <v>146</v>
      </c>
      <c r="AU136" s="13" t="s">
        <v>124</v>
      </c>
      <c r="AY136" s="13" t="s">
        <v>145</v>
      </c>
      <c r="BE136" s="100">
        <f t="shared" si="9"/>
        <v>0</v>
      </c>
      <c r="BF136" s="100">
        <f t="shared" si="10"/>
        <v>0</v>
      </c>
      <c r="BG136" s="100">
        <f t="shared" si="11"/>
        <v>0</v>
      </c>
      <c r="BH136" s="100">
        <f t="shared" si="12"/>
        <v>0</v>
      </c>
      <c r="BI136" s="100">
        <f t="shared" si="13"/>
        <v>0</v>
      </c>
      <c r="BJ136" s="13" t="s">
        <v>124</v>
      </c>
      <c r="BK136" s="162">
        <f t="shared" si="14"/>
        <v>0</v>
      </c>
      <c r="BL136" s="13" t="s">
        <v>150</v>
      </c>
      <c r="BM136" s="13" t="s">
        <v>629</v>
      </c>
    </row>
    <row r="137" spans="2:65" s="1" customFormat="1" ht="22.5" customHeight="1">
      <c r="B137" s="125"/>
      <c r="C137" s="163" t="s">
        <v>190</v>
      </c>
      <c r="D137" s="163" t="s">
        <v>233</v>
      </c>
      <c r="E137" s="164" t="s">
        <v>630</v>
      </c>
      <c r="F137" s="244" t="s">
        <v>631</v>
      </c>
      <c r="G137" s="245"/>
      <c r="H137" s="245"/>
      <c r="I137" s="245"/>
      <c r="J137" s="165" t="s">
        <v>510</v>
      </c>
      <c r="K137" s="166">
        <v>835.38</v>
      </c>
      <c r="L137" s="246">
        <v>0</v>
      </c>
      <c r="M137" s="245"/>
      <c r="N137" s="247">
        <f t="shared" si="5"/>
        <v>0</v>
      </c>
      <c r="O137" s="235"/>
      <c r="P137" s="235"/>
      <c r="Q137" s="235"/>
      <c r="R137" s="127"/>
      <c r="T137" s="159" t="s">
        <v>18</v>
      </c>
      <c r="U137" s="39" t="s">
        <v>41</v>
      </c>
      <c r="V137" s="31"/>
      <c r="W137" s="160">
        <f t="shared" si="6"/>
        <v>0</v>
      </c>
      <c r="X137" s="160">
        <v>0.0003</v>
      </c>
      <c r="Y137" s="160">
        <f t="shared" si="7"/>
        <v>0.250614</v>
      </c>
      <c r="Z137" s="160">
        <v>0</v>
      </c>
      <c r="AA137" s="161">
        <f t="shared" si="8"/>
        <v>0</v>
      </c>
      <c r="AR137" s="13" t="s">
        <v>174</v>
      </c>
      <c r="AT137" s="13" t="s">
        <v>233</v>
      </c>
      <c r="AU137" s="13" t="s">
        <v>124</v>
      </c>
      <c r="AY137" s="13" t="s">
        <v>145</v>
      </c>
      <c r="BE137" s="100">
        <f t="shared" si="9"/>
        <v>0</v>
      </c>
      <c r="BF137" s="100">
        <f t="shared" si="10"/>
        <v>0</v>
      </c>
      <c r="BG137" s="100">
        <f t="shared" si="11"/>
        <v>0</v>
      </c>
      <c r="BH137" s="100">
        <f t="shared" si="12"/>
        <v>0</v>
      </c>
      <c r="BI137" s="100">
        <f t="shared" si="13"/>
        <v>0</v>
      </c>
      <c r="BJ137" s="13" t="s">
        <v>124</v>
      </c>
      <c r="BK137" s="162">
        <f t="shared" si="14"/>
        <v>0</v>
      </c>
      <c r="BL137" s="13" t="s">
        <v>150</v>
      </c>
      <c r="BM137" s="13" t="s">
        <v>632</v>
      </c>
    </row>
    <row r="138" spans="2:63" s="9" customFormat="1" ht="29.25" customHeight="1">
      <c r="B138" s="144"/>
      <c r="C138" s="145"/>
      <c r="D138" s="154" t="s">
        <v>593</v>
      </c>
      <c r="E138" s="154"/>
      <c r="F138" s="154"/>
      <c r="G138" s="154"/>
      <c r="H138" s="154"/>
      <c r="I138" s="154"/>
      <c r="J138" s="154"/>
      <c r="K138" s="154"/>
      <c r="L138" s="154"/>
      <c r="M138" s="154"/>
      <c r="N138" s="248">
        <f>BK138</f>
        <v>0</v>
      </c>
      <c r="O138" s="249"/>
      <c r="P138" s="249"/>
      <c r="Q138" s="249"/>
      <c r="R138" s="147"/>
      <c r="T138" s="148"/>
      <c r="U138" s="145"/>
      <c r="V138" s="145"/>
      <c r="W138" s="149">
        <f>W139</f>
        <v>0</v>
      </c>
      <c r="X138" s="145"/>
      <c r="Y138" s="149">
        <f>Y139</f>
        <v>27.52348544</v>
      </c>
      <c r="Z138" s="145"/>
      <c r="AA138" s="150">
        <f>AA139</f>
        <v>0</v>
      </c>
      <c r="AR138" s="151" t="s">
        <v>81</v>
      </c>
      <c r="AT138" s="152" t="s">
        <v>73</v>
      </c>
      <c r="AU138" s="152" t="s">
        <v>81</v>
      </c>
      <c r="AY138" s="151" t="s">
        <v>145</v>
      </c>
      <c r="BK138" s="153">
        <f>BK139</f>
        <v>0</v>
      </c>
    </row>
    <row r="139" spans="2:65" s="1" customFormat="1" ht="31.5" customHeight="1">
      <c r="B139" s="125"/>
      <c r="C139" s="155" t="s">
        <v>195</v>
      </c>
      <c r="D139" s="155" t="s">
        <v>146</v>
      </c>
      <c r="E139" s="156" t="s">
        <v>633</v>
      </c>
      <c r="F139" s="234" t="s">
        <v>634</v>
      </c>
      <c r="G139" s="235"/>
      <c r="H139" s="235"/>
      <c r="I139" s="235"/>
      <c r="J139" s="157" t="s">
        <v>149</v>
      </c>
      <c r="K139" s="158">
        <v>169.982</v>
      </c>
      <c r="L139" s="236">
        <v>0</v>
      </c>
      <c r="M139" s="235"/>
      <c r="N139" s="237">
        <f>ROUND(L139*K139,3)</f>
        <v>0</v>
      </c>
      <c r="O139" s="235"/>
      <c r="P139" s="235"/>
      <c r="Q139" s="235"/>
      <c r="R139" s="127"/>
      <c r="T139" s="159" t="s">
        <v>18</v>
      </c>
      <c r="U139" s="39" t="s">
        <v>41</v>
      </c>
      <c r="V139" s="31"/>
      <c r="W139" s="160">
        <f>V139*K139</f>
        <v>0</v>
      </c>
      <c r="X139" s="160">
        <v>0.16192</v>
      </c>
      <c r="Y139" s="160">
        <f>X139*K139</f>
        <v>27.52348544</v>
      </c>
      <c r="Z139" s="160">
        <v>0</v>
      </c>
      <c r="AA139" s="161">
        <f>Z139*K139</f>
        <v>0</v>
      </c>
      <c r="AR139" s="13" t="s">
        <v>150</v>
      </c>
      <c r="AT139" s="13" t="s">
        <v>146</v>
      </c>
      <c r="AU139" s="13" t="s">
        <v>124</v>
      </c>
      <c r="AY139" s="13" t="s">
        <v>145</v>
      </c>
      <c r="BE139" s="100">
        <f>IF(U139="základná",N139,0)</f>
        <v>0</v>
      </c>
      <c r="BF139" s="100">
        <f>IF(U139="znížená",N139,0)</f>
        <v>0</v>
      </c>
      <c r="BG139" s="100">
        <f>IF(U139="zákl. prenesená",N139,0)</f>
        <v>0</v>
      </c>
      <c r="BH139" s="100">
        <f>IF(U139="zníž. prenesená",N139,0)</f>
        <v>0</v>
      </c>
      <c r="BI139" s="100">
        <f>IF(U139="nulová",N139,0)</f>
        <v>0</v>
      </c>
      <c r="BJ139" s="13" t="s">
        <v>124</v>
      </c>
      <c r="BK139" s="162">
        <f>ROUND(L139*K139,3)</f>
        <v>0</v>
      </c>
      <c r="BL139" s="13" t="s">
        <v>150</v>
      </c>
      <c r="BM139" s="13" t="s">
        <v>635</v>
      </c>
    </row>
    <row r="140" spans="2:63" s="9" customFormat="1" ht="29.25" customHeight="1">
      <c r="B140" s="144"/>
      <c r="C140" s="145"/>
      <c r="D140" s="154" t="s">
        <v>594</v>
      </c>
      <c r="E140" s="154"/>
      <c r="F140" s="154"/>
      <c r="G140" s="154"/>
      <c r="H140" s="154"/>
      <c r="I140" s="154"/>
      <c r="J140" s="154"/>
      <c r="K140" s="154"/>
      <c r="L140" s="154"/>
      <c r="M140" s="154"/>
      <c r="N140" s="248">
        <f>BK140</f>
        <v>0</v>
      </c>
      <c r="O140" s="249"/>
      <c r="P140" s="249"/>
      <c r="Q140" s="249"/>
      <c r="R140" s="147"/>
      <c r="T140" s="148"/>
      <c r="U140" s="145"/>
      <c r="V140" s="145"/>
      <c r="W140" s="149">
        <f>SUM(W141:W150)</f>
        <v>0</v>
      </c>
      <c r="X140" s="145"/>
      <c r="Y140" s="149">
        <f>SUM(Y141:Y150)</f>
        <v>718.18167313</v>
      </c>
      <c r="Z140" s="145"/>
      <c r="AA140" s="150">
        <f>SUM(AA141:AA150)</f>
        <v>0</v>
      </c>
      <c r="AR140" s="151" t="s">
        <v>81</v>
      </c>
      <c r="AT140" s="152" t="s">
        <v>73</v>
      </c>
      <c r="AU140" s="152" t="s">
        <v>81</v>
      </c>
      <c r="AY140" s="151" t="s">
        <v>145</v>
      </c>
      <c r="BK140" s="153">
        <f>SUM(BK141:BK150)</f>
        <v>0</v>
      </c>
    </row>
    <row r="141" spans="2:65" s="1" customFormat="1" ht="31.5" customHeight="1">
      <c r="B141" s="125"/>
      <c r="C141" s="155" t="s">
        <v>199</v>
      </c>
      <c r="D141" s="155" t="s">
        <v>146</v>
      </c>
      <c r="E141" s="156" t="s">
        <v>636</v>
      </c>
      <c r="F141" s="234" t="s">
        <v>637</v>
      </c>
      <c r="G141" s="235"/>
      <c r="H141" s="235"/>
      <c r="I141" s="235"/>
      <c r="J141" s="157" t="s">
        <v>149</v>
      </c>
      <c r="K141" s="158">
        <v>196.982</v>
      </c>
      <c r="L141" s="236">
        <v>0</v>
      </c>
      <c r="M141" s="235"/>
      <c r="N141" s="237">
        <f aca="true" t="shared" si="15" ref="N141:N150">ROUND(L141*K141,3)</f>
        <v>0</v>
      </c>
      <c r="O141" s="235"/>
      <c r="P141" s="235"/>
      <c r="Q141" s="235"/>
      <c r="R141" s="127"/>
      <c r="T141" s="159" t="s">
        <v>18</v>
      </c>
      <c r="U141" s="39" t="s">
        <v>41</v>
      </c>
      <c r="V141" s="31"/>
      <c r="W141" s="160">
        <f aca="true" t="shared" si="16" ref="W141:W150">V141*K141</f>
        <v>0</v>
      </c>
      <c r="X141" s="160">
        <v>0.0207</v>
      </c>
      <c r="Y141" s="160">
        <f aca="true" t="shared" si="17" ref="Y141:Y150">X141*K141</f>
        <v>4.0775274</v>
      </c>
      <c r="Z141" s="160">
        <v>0</v>
      </c>
      <c r="AA141" s="161">
        <f aca="true" t="shared" si="18" ref="AA141:AA150">Z141*K141</f>
        <v>0</v>
      </c>
      <c r="AR141" s="13" t="s">
        <v>150</v>
      </c>
      <c r="AT141" s="13" t="s">
        <v>146</v>
      </c>
      <c r="AU141" s="13" t="s">
        <v>124</v>
      </c>
      <c r="AY141" s="13" t="s">
        <v>145</v>
      </c>
      <c r="BE141" s="100">
        <f aca="true" t="shared" si="19" ref="BE141:BE150">IF(U141="základná",N141,0)</f>
        <v>0</v>
      </c>
      <c r="BF141" s="100">
        <f aca="true" t="shared" si="20" ref="BF141:BF150">IF(U141="znížená",N141,0)</f>
        <v>0</v>
      </c>
      <c r="BG141" s="100">
        <f aca="true" t="shared" si="21" ref="BG141:BG150">IF(U141="zákl. prenesená",N141,0)</f>
        <v>0</v>
      </c>
      <c r="BH141" s="100">
        <f aca="true" t="shared" si="22" ref="BH141:BH150">IF(U141="zníž. prenesená",N141,0)</f>
        <v>0</v>
      </c>
      <c r="BI141" s="100">
        <f aca="true" t="shared" si="23" ref="BI141:BI150">IF(U141="nulová",N141,0)</f>
        <v>0</v>
      </c>
      <c r="BJ141" s="13" t="s">
        <v>124</v>
      </c>
      <c r="BK141" s="162">
        <f aca="true" t="shared" si="24" ref="BK141:BK150">ROUND(L141*K141,3)</f>
        <v>0</v>
      </c>
      <c r="BL141" s="13" t="s">
        <v>150</v>
      </c>
      <c r="BM141" s="13" t="s">
        <v>638</v>
      </c>
    </row>
    <row r="142" spans="2:65" s="1" customFormat="1" ht="22.5" customHeight="1">
      <c r="B142" s="125"/>
      <c r="C142" s="163" t="s">
        <v>201</v>
      </c>
      <c r="D142" s="163" t="s">
        <v>233</v>
      </c>
      <c r="E142" s="164" t="s">
        <v>639</v>
      </c>
      <c r="F142" s="244" t="s">
        <v>640</v>
      </c>
      <c r="G142" s="245"/>
      <c r="H142" s="245"/>
      <c r="I142" s="245"/>
      <c r="J142" s="165" t="s">
        <v>218</v>
      </c>
      <c r="K142" s="166">
        <v>566.323</v>
      </c>
      <c r="L142" s="246">
        <v>0</v>
      </c>
      <c r="M142" s="245"/>
      <c r="N142" s="247">
        <f t="shared" si="15"/>
        <v>0</v>
      </c>
      <c r="O142" s="235"/>
      <c r="P142" s="235"/>
      <c r="Q142" s="235"/>
      <c r="R142" s="127"/>
      <c r="T142" s="159" t="s">
        <v>18</v>
      </c>
      <c r="U142" s="39" t="s">
        <v>41</v>
      </c>
      <c r="V142" s="31"/>
      <c r="W142" s="160">
        <f t="shared" si="16"/>
        <v>0</v>
      </c>
      <c r="X142" s="160">
        <v>1</v>
      </c>
      <c r="Y142" s="160">
        <f t="shared" si="17"/>
        <v>566.323</v>
      </c>
      <c r="Z142" s="160">
        <v>0</v>
      </c>
      <c r="AA142" s="161">
        <f t="shared" si="18"/>
        <v>0</v>
      </c>
      <c r="AR142" s="13" t="s">
        <v>174</v>
      </c>
      <c r="AT142" s="13" t="s">
        <v>233</v>
      </c>
      <c r="AU142" s="13" t="s">
        <v>124</v>
      </c>
      <c r="AY142" s="13" t="s">
        <v>145</v>
      </c>
      <c r="BE142" s="100">
        <f t="shared" si="19"/>
        <v>0</v>
      </c>
      <c r="BF142" s="100">
        <f t="shared" si="20"/>
        <v>0</v>
      </c>
      <c r="BG142" s="100">
        <f t="shared" si="21"/>
        <v>0</v>
      </c>
      <c r="BH142" s="100">
        <f t="shared" si="22"/>
        <v>0</v>
      </c>
      <c r="BI142" s="100">
        <f t="shared" si="23"/>
        <v>0</v>
      </c>
      <c r="BJ142" s="13" t="s">
        <v>124</v>
      </c>
      <c r="BK142" s="162">
        <f t="shared" si="24"/>
        <v>0</v>
      </c>
      <c r="BL142" s="13" t="s">
        <v>150</v>
      </c>
      <c r="BM142" s="13" t="s">
        <v>641</v>
      </c>
    </row>
    <row r="143" spans="2:65" s="1" customFormat="1" ht="31.5" customHeight="1">
      <c r="B143" s="125"/>
      <c r="C143" s="155" t="s">
        <v>205</v>
      </c>
      <c r="D143" s="155" t="s">
        <v>146</v>
      </c>
      <c r="E143" s="156" t="s">
        <v>642</v>
      </c>
      <c r="F143" s="234" t="s">
        <v>643</v>
      </c>
      <c r="G143" s="235"/>
      <c r="H143" s="235"/>
      <c r="I143" s="235"/>
      <c r="J143" s="157" t="s">
        <v>149</v>
      </c>
      <c r="K143" s="158">
        <v>196.982</v>
      </c>
      <c r="L143" s="236">
        <v>0</v>
      </c>
      <c r="M143" s="235"/>
      <c r="N143" s="237">
        <f t="shared" si="15"/>
        <v>0</v>
      </c>
      <c r="O143" s="235"/>
      <c r="P143" s="235"/>
      <c r="Q143" s="235"/>
      <c r="R143" s="127"/>
      <c r="T143" s="159" t="s">
        <v>18</v>
      </c>
      <c r="U143" s="39" t="s">
        <v>41</v>
      </c>
      <c r="V143" s="31"/>
      <c r="W143" s="160">
        <f t="shared" si="16"/>
        <v>0</v>
      </c>
      <c r="X143" s="160">
        <v>0.3708</v>
      </c>
      <c r="Y143" s="160">
        <f t="shared" si="17"/>
        <v>73.04092560000001</v>
      </c>
      <c r="Z143" s="160">
        <v>0</v>
      </c>
      <c r="AA143" s="161">
        <f t="shared" si="18"/>
        <v>0</v>
      </c>
      <c r="AR143" s="13" t="s">
        <v>150</v>
      </c>
      <c r="AT143" s="13" t="s">
        <v>146</v>
      </c>
      <c r="AU143" s="13" t="s">
        <v>124</v>
      </c>
      <c r="AY143" s="13" t="s">
        <v>145</v>
      </c>
      <c r="BE143" s="100">
        <f t="shared" si="19"/>
        <v>0</v>
      </c>
      <c r="BF143" s="100">
        <f t="shared" si="20"/>
        <v>0</v>
      </c>
      <c r="BG143" s="100">
        <f t="shared" si="21"/>
        <v>0</v>
      </c>
      <c r="BH143" s="100">
        <f t="shared" si="22"/>
        <v>0</v>
      </c>
      <c r="BI143" s="100">
        <f t="shared" si="23"/>
        <v>0</v>
      </c>
      <c r="BJ143" s="13" t="s">
        <v>124</v>
      </c>
      <c r="BK143" s="162">
        <f t="shared" si="24"/>
        <v>0</v>
      </c>
      <c r="BL143" s="13" t="s">
        <v>150</v>
      </c>
      <c r="BM143" s="13" t="s">
        <v>644</v>
      </c>
    </row>
    <row r="144" spans="2:65" s="1" customFormat="1" ht="31.5" customHeight="1">
      <c r="B144" s="125"/>
      <c r="C144" s="155" t="s">
        <v>209</v>
      </c>
      <c r="D144" s="155" t="s">
        <v>146</v>
      </c>
      <c r="E144" s="156" t="s">
        <v>645</v>
      </c>
      <c r="F144" s="234" t="s">
        <v>646</v>
      </c>
      <c r="G144" s="235"/>
      <c r="H144" s="235"/>
      <c r="I144" s="235"/>
      <c r="J144" s="157" t="s">
        <v>149</v>
      </c>
      <c r="K144" s="158">
        <v>27</v>
      </c>
      <c r="L144" s="236">
        <v>0</v>
      </c>
      <c r="M144" s="235"/>
      <c r="N144" s="237">
        <f t="shared" si="15"/>
        <v>0</v>
      </c>
      <c r="O144" s="235"/>
      <c r="P144" s="235"/>
      <c r="Q144" s="235"/>
      <c r="R144" s="127"/>
      <c r="T144" s="159" t="s">
        <v>18</v>
      </c>
      <c r="U144" s="39" t="s">
        <v>41</v>
      </c>
      <c r="V144" s="31"/>
      <c r="W144" s="160">
        <f t="shared" si="16"/>
        <v>0</v>
      </c>
      <c r="X144" s="160">
        <v>0.00702</v>
      </c>
      <c r="Y144" s="160">
        <f t="shared" si="17"/>
        <v>0.18954000000000001</v>
      </c>
      <c r="Z144" s="160">
        <v>0</v>
      </c>
      <c r="AA144" s="161">
        <f t="shared" si="18"/>
        <v>0</v>
      </c>
      <c r="AR144" s="13" t="s">
        <v>150</v>
      </c>
      <c r="AT144" s="13" t="s">
        <v>146</v>
      </c>
      <c r="AU144" s="13" t="s">
        <v>124</v>
      </c>
      <c r="AY144" s="13" t="s">
        <v>145</v>
      </c>
      <c r="BE144" s="100">
        <f t="shared" si="19"/>
        <v>0</v>
      </c>
      <c r="BF144" s="100">
        <f t="shared" si="20"/>
        <v>0</v>
      </c>
      <c r="BG144" s="100">
        <f t="shared" si="21"/>
        <v>0</v>
      </c>
      <c r="BH144" s="100">
        <f t="shared" si="22"/>
        <v>0</v>
      </c>
      <c r="BI144" s="100">
        <f t="shared" si="23"/>
        <v>0</v>
      </c>
      <c r="BJ144" s="13" t="s">
        <v>124</v>
      </c>
      <c r="BK144" s="162">
        <f t="shared" si="24"/>
        <v>0</v>
      </c>
      <c r="BL144" s="13" t="s">
        <v>150</v>
      </c>
      <c r="BM144" s="13" t="s">
        <v>647</v>
      </c>
    </row>
    <row r="145" spans="2:65" s="1" customFormat="1" ht="44.25" customHeight="1">
      <c r="B145" s="125"/>
      <c r="C145" s="155" t="s">
        <v>211</v>
      </c>
      <c r="D145" s="155" t="s">
        <v>146</v>
      </c>
      <c r="E145" s="156" t="s">
        <v>648</v>
      </c>
      <c r="F145" s="234" t="s">
        <v>649</v>
      </c>
      <c r="G145" s="235"/>
      <c r="H145" s="235"/>
      <c r="I145" s="235"/>
      <c r="J145" s="157" t="s">
        <v>149</v>
      </c>
      <c r="K145" s="158">
        <v>65.347</v>
      </c>
      <c r="L145" s="236">
        <v>0</v>
      </c>
      <c r="M145" s="235"/>
      <c r="N145" s="237">
        <f t="shared" si="15"/>
        <v>0</v>
      </c>
      <c r="O145" s="235"/>
      <c r="P145" s="235"/>
      <c r="Q145" s="235"/>
      <c r="R145" s="127"/>
      <c r="T145" s="159" t="s">
        <v>18</v>
      </c>
      <c r="U145" s="39" t="s">
        <v>41</v>
      </c>
      <c r="V145" s="31"/>
      <c r="W145" s="160">
        <f t="shared" si="16"/>
        <v>0</v>
      </c>
      <c r="X145" s="160">
        <v>0.00061</v>
      </c>
      <c r="Y145" s="160">
        <f t="shared" si="17"/>
        <v>0.039861669999999995</v>
      </c>
      <c r="Z145" s="160">
        <v>0</v>
      </c>
      <c r="AA145" s="161">
        <f t="shared" si="18"/>
        <v>0</v>
      </c>
      <c r="AR145" s="13" t="s">
        <v>150</v>
      </c>
      <c r="AT145" s="13" t="s">
        <v>146</v>
      </c>
      <c r="AU145" s="13" t="s">
        <v>124</v>
      </c>
      <c r="AY145" s="13" t="s">
        <v>145</v>
      </c>
      <c r="BE145" s="100">
        <f t="shared" si="19"/>
        <v>0</v>
      </c>
      <c r="BF145" s="100">
        <f t="shared" si="20"/>
        <v>0</v>
      </c>
      <c r="BG145" s="100">
        <f t="shared" si="21"/>
        <v>0</v>
      </c>
      <c r="BH145" s="100">
        <f t="shared" si="22"/>
        <v>0</v>
      </c>
      <c r="BI145" s="100">
        <f t="shared" si="23"/>
        <v>0</v>
      </c>
      <c r="BJ145" s="13" t="s">
        <v>124</v>
      </c>
      <c r="BK145" s="162">
        <f t="shared" si="24"/>
        <v>0</v>
      </c>
      <c r="BL145" s="13" t="s">
        <v>150</v>
      </c>
      <c r="BM145" s="13" t="s">
        <v>650</v>
      </c>
    </row>
    <row r="146" spans="2:65" s="1" customFormat="1" ht="31.5" customHeight="1">
      <c r="B146" s="125"/>
      <c r="C146" s="155" t="s">
        <v>215</v>
      </c>
      <c r="D146" s="155" t="s">
        <v>146</v>
      </c>
      <c r="E146" s="156" t="s">
        <v>651</v>
      </c>
      <c r="F146" s="234" t="s">
        <v>652</v>
      </c>
      <c r="G146" s="235"/>
      <c r="H146" s="235"/>
      <c r="I146" s="235"/>
      <c r="J146" s="157" t="s">
        <v>149</v>
      </c>
      <c r="K146" s="158">
        <v>65.347</v>
      </c>
      <c r="L146" s="236">
        <v>0</v>
      </c>
      <c r="M146" s="235"/>
      <c r="N146" s="237">
        <f t="shared" si="15"/>
        <v>0</v>
      </c>
      <c r="O146" s="235"/>
      <c r="P146" s="235"/>
      <c r="Q146" s="235"/>
      <c r="R146" s="127"/>
      <c r="T146" s="159" t="s">
        <v>18</v>
      </c>
      <c r="U146" s="39" t="s">
        <v>41</v>
      </c>
      <c r="V146" s="31"/>
      <c r="W146" s="160">
        <f t="shared" si="16"/>
        <v>0</v>
      </c>
      <c r="X146" s="160">
        <v>0.12818</v>
      </c>
      <c r="Y146" s="160">
        <f t="shared" si="17"/>
        <v>8.376178459999998</v>
      </c>
      <c r="Z146" s="160">
        <v>0</v>
      </c>
      <c r="AA146" s="161">
        <f t="shared" si="18"/>
        <v>0</v>
      </c>
      <c r="AR146" s="13" t="s">
        <v>150</v>
      </c>
      <c r="AT146" s="13" t="s">
        <v>146</v>
      </c>
      <c r="AU146" s="13" t="s">
        <v>124</v>
      </c>
      <c r="AY146" s="13" t="s">
        <v>145</v>
      </c>
      <c r="BE146" s="100">
        <f t="shared" si="19"/>
        <v>0</v>
      </c>
      <c r="BF146" s="100">
        <f t="shared" si="20"/>
        <v>0</v>
      </c>
      <c r="BG146" s="100">
        <f t="shared" si="21"/>
        <v>0</v>
      </c>
      <c r="BH146" s="100">
        <f t="shared" si="22"/>
        <v>0</v>
      </c>
      <c r="BI146" s="100">
        <f t="shared" si="23"/>
        <v>0</v>
      </c>
      <c r="BJ146" s="13" t="s">
        <v>124</v>
      </c>
      <c r="BK146" s="162">
        <f t="shared" si="24"/>
        <v>0</v>
      </c>
      <c r="BL146" s="13" t="s">
        <v>150</v>
      </c>
      <c r="BM146" s="13" t="s">
        <v>653</v>
      </c>
    </row>
    <row r="147" spans="2:65" s="1" customFormat="1" ht="31.5" customHeight="1">
      <c r="B147" s="125"/>
      <c r="C147" s="155" t="s">
        <v>8</v>
      </c>
      <c r="D147" s="155" t="s">
        <v>146</v>
      </c>
      <c r="E147" s="156" t="s">
        <v>654</v>
      </c>
      <c r="F147" s="234" t="s">
        <v>655</v>
      </c>
      <c r="G147" s="235"/>
      <c r="H147" s="235"/>
      <c r="I147" s="235"/>
      <c r="J147" s="157" t="s">
        <v>149</v>
      </c>
      <c r="K147" s="158">
        <v>186.78</v>
      </c>
      <c r="L147" s="236">
        <v>0</v>
      </c>
      <c r="M147" s="235"/>
      <c r="N147" s="237">
        <f t="shared" si="15"/>
        <v>0</v>
      </c>
      <c r="O147" s="235"/>
      <c r="P147" s="235"/>
      <c r="Q147" s="235"/>
      <c r="R147" s="127"/>
      <c r="T147" s="159" t="s">
        <v>18</v>
      </c>
      <c r="U147" s="39" t="s">
        <v>41</v>
      </c>
      <c r="V147" s="31"/>
      <c r="W147" s="160">
        <f t="shared" si="16"/>
        <v>0</v>
      </c>
      <c r="X147" s="160">
        <v>0.168</v>
      </c>
      <c r="Y147" s="160">
        <f t="shared" si="17"/>
        <v>31.379040000000003</v>
      </c>
      <c r="Z147" s="160">
        <v>0</v>
      </c>
      <c r="AA147" s="161">
        <f t="shared" si="18"/>
        <v>0</v>
      </c>
      <c r="AR147" s="13" t="s">
        <v>150</v>
      </c>
      <c r="AT147" s="13" t="s">
        <v>146</v>
      </c>
      <c r="AU147" s="13" t="s">
        <v>124</v>
      </c>
      <c r="AY147" s="13" t="s">
        <v>145</v>
      </c>
      <c r="BE147" s="100">
        <f t="shared" si="19"/>
        <v>0</v>
      </c>
      <c r="BF147" s="100">
        <f t="shared" si="20"/>
        <v>0</v>
      </c>
      <c r="BG147" s="100">
        <f t="shared" si="21"/>
        <v>0</v>
      </c>
      <c r="BH147" s="100">
        <f t="shared" si="22"/>
        <v>0</v>
      </c>
      <c r="BI147" s="100">
        <f t="shared" si="23"/>
        <v>0</v>
      </c>
      <c r="BJ147" s="13" t="s">
        <v>124</v>
      </c>
      <c r="BK147" s="162">
        <f t="shared" si="24"/>
        <v>0</v>
      </c>
      <c r="BL147" s="13" t="s">
        <v>150</v>
      </c>
      <c r="BM147" s="13" t="s">
        <v>656</v>
      </c>
    </row>
    <row r="148" spans="2:65" s="1" customFormat="1" ht="31.5" customHeight="1">
      <c r="B148" s="125"/>
      <c r="C148" s="163" t="s">
        <v>223</v>
      </c>
      <c r="D148" s="163" t="s">
        <v>233</v>
      </c>
      <c r="E148" s="164" t="s">
        <v>657</v>
      </c>
      <c r="F148" s="244" t="s">
        <v>658</v>
      </c>
      <c r="G148" s="245"/>
      <c r="H148" s="245"/>
      <c r="I148" s="245"/>
      <c r="J148" s="165" t="s">
        <v>149</v>
      </c>
      <c r="K148" s="166">
        <v>188.648</v>
      </c>
      <c r="L148" s="246">
        <v>0</v>
      </c>
      <c r="M148" s="245"/>
      <c r="N148" s="247">
        <f t="shared" si="15"/>
        <v>0</v>
      </c>
      <c r="O148" s="235"/>
      <c r="P148" s="235"/>
      <c r="Q148" s="235"/>
      <c r="R148" s="127"/>
      <c r="T148" s="159" t="s">
        <v>18</v>
      </c>
      <c r="U148" s="39" t="s">
        <v>41</v>
      </c>
      <c r="V148" s="31"/>
      <c r="W148" s="160">
        <f t="shared" si="16"/>
        <v>0</v>
      </c>
      <c r="X148" s="160">
        <v>0.18</v>
      </c>
      <c r="Y148" s="160">
        <f t="shared" si="17"/>
        <v>33.95664</v>
      </c>
      <c r="Z148" s="160">
        <v>0</v>
      </c>
      <c r="AA148" s="161">
        <f t="shared" si="18"/>
        <v>0</v>
      </c>
      <c r="AR148" s="13" t="s">
        <v>174</v>
      </c>
      <c r="AT148" s="13" t="s">
        <v>233</v>
      </c>
      <c r="AU148" s="13" t="s">
        <v>124</v>
      </c>
      <c r="AY148" s="13" t="s">
        <v>145</v>
      </c>
      <c r="BE148" s="100">
        <f t="shared" si="19"/>
        <v>0</v>
      </c>
      <c r="BF148" s="100">
        <f t="shared" si="20"/>
        <v>0</v>
      </c>
      <c r="BG148" s="100">
        <f t="shared" si="21"/>
        <v>0</v>
      </c>
      <c r="BH148" s="100">
        <f t="shared" si="22"/>
        <v>0</v>
      </c>
      <c r="BI148" s="100">
        <f t="shared" si="23"/>
        <v>0</v>
      </c>
      <c r="BJ148" s="13" t="s">
        <v>124</v>
      </c>
      <c r="BK148" s="162">
        <f t="shared" si="24"/>
        <v>0</v>
      </c>
      <c r="BL148" s="13" t="s">
        <v>150</v>
      </c>
      <c r="BM148" s="13" t="s">
        <v>659</v>
      </c>
    </row>
    <row r="149" spans="2:65" s="1" customFormat="1" ht="69.75" customHeight="1">
      <c r="B149" s="125"/>
      <c r="C149" s="155" t="s">
        <v>228</v>
      </c>
      <c r="D149" s="155" t="s">
        <v>146</v>
      </c>
      <c r="E149" s="156" t="s">
        <v>660</v>
      </c>
      <c r="F149" s="234" t="s">
        <v>661</v>
      </c>
      <c r="G149" s="235"/>
      <c r="H149" s="235"/>
      <c r="I149" s="235"/>
      <c r="J149" s="157" t="s">
        <v>304</v>
      </c>
      <c r="K149" s="158">
        <v>6</v>
      </c>
      <c r="L149" s="236">
        <v>0</v>
      </c>
      <c r="M149" s="235"/>
      <c r="N149" s="237">
        <f t="shared" si="15"/>
        <v>0</v>
      </c>
      <c r="O149" s="235"/>
      <c r="P149" s="235"/>
      <c r="Q149" s="235"/>
      <c r="R149" s="127"/>
      <c r="T149" s="159" t="s">
        <v>18</v>
      </c>
      <c r="U149" s="39" t="s">
        <v>41</v>
      </c>
      <c r="V149" s="31"/>
      <c r="W149" s="160">
        <f t="shared" si="16"/>
        <v>0</v>
      </c>
      <c r="X149" s="160">
        <v>0.11632</v>
      </c>
      <c r="Y149" s="160">
        <f t="shared" si="17"/>
        <v>0.6979200000000001</v>
      </c>
      <c r="Z149" s="160">
        <v>0</v>
      </c>
      <c r="AA149" s="161">
        <f t="shared" si="18"/>
        <v>0</v>
      </c>
      <c r="AR149" s="13" t="s">
        <v>150</v>
      </c>
      <c r="AT149" s="13" t="s">
        <v>146</v>
      </c>
      <c r="AU149" s="13" t="s">
        <v>124</v>
      </c>
      <c r="AY149" s="13" t="s">
        <v>145</v>
      </c>
      <c r="BE149" s="100">
        <f t="shared" si="19"/>
        <v>0</v>
      </c>
      <c r="BF149" s="100">
        <f t="shared" si="20"/>
        <v>0</v>
      </c>
      <c r="BG149" s="100">
        <f t="shared" si="21"/>
        <v>0</v>
      </c>
      <c r="BH149" s="100">
        <f t="shared" si="22"/>
        <v>0</v>
      </c>
      <c r="BI149" s="100">
        <f t="shared" si="23"/>
        <v>0</v>
      </c>
      <c r="BJ149" s="13" t="s">
        <v>124</v>
      </c>
      <c r="BK149" s="162">
        <f t="shared" si="24"/>
        <v>0</v>
      </c>
      <c r="BL149" s="13" t="s">
        <v>150</v>
      </c>
      <c r="BM149" s="13" t="s">
        <v>662</v>
      </c>
    </row>
    <row r="150" spans="2:65" s="1" customFormat="1" ht="57" customHeight="1">
      <c r="B150" s="125"/>
      <c r="C150" s="163" t="s">
        <v>232</v>
      </c>
      <c r="D150" s="163" t="s">
        <v>233</v>
      </c>
      <c r="E150" s="164" t="s">
        <v>663</v>
      </c>
      <c r="F150" s="244" t="s">
        <v>664</v>
      </c>
      <c r="G150" s="245"/>
      <c r="H150" s="245"/>
      <c r="I150" s="245"/>
      <c r="J150" s="165" t="s">
        <v>193</v>
      </c>
      <c r="K150" s="166">
        <v>6</v>
      </c>
      <c r="L150" s="246">
        <v>0</v>
      </c>
      <c r="M150" s="245"/>
      <c r="N150" s="247">
        <f t="shared" si="15"/>
        <v>0</v>
      </c>
      <c r="O150" s="235"/>
      <c r="P150" s="235"/>
      <c r="Q150" s="235"/>
      <c r="R150" s="127"/>
      <c r="T150" s="159" t="s">
        <v>18</v>
      </c>
      <c r="U150" s="39" t="s">
        <v>41</v>
      </c>
      <c r="V150" s="31"/>
      <c r="W150" s="160">
        <f t="shared" si="16"/>
        <v>0</v>
      </c>
      <c r="X150" s="160">
        <v>0.01684</v>
      </c>
      <c r="Y150" s="160">
        <f t="shared" si="17"/>
        <v>0.10104</v>
      </c>
      <c r="Z150" s="160">
        <v>0</v>
      </c>
      <c r="AA150" s="161">
        <f t="shared" si="18"/>
        <v>0</v>
      </c>
      <c r="AR150" s="13" t="s">
        <v>174</v>
      </c>
      <c r="AT150" s="13" t="s">
        <v>233</v>
      </c>
      <c r="AU150" s="13" t="s">
        <v>124</v>
      </c>
      <c r="AY150" s="13" t="s">
        <v>145</v>
      </c>
      <c r="BE150" s="100">
        <f t="shared" si="19"/>
        <v>0</v>
      </c>
      <c r="BF150" s="100">
        <f t="shared" si="20"/>
        <v>0</v>
      </c>
      <c r="BG150" s="100">
        <f t="shared" si="21"/>
        <v>0</v>
      </c>
      <c r="BH150" s="100">
        <f t="shared" si="22"/>
        <v>0</v>
      </c>
      <c r="BI150" s="100">
        <f t="shared" si="23"/>
        <v>0</v>
      </c>
      <c r="BJ150" s="13" t="s">
        <v>124</v>
      </c>
      <c r="BK150" s="162">
        <f t="shared" si="24"/>
        <v>0</v>
      </c>
      <c r="BL150" s="13" t="s">
        <v>150</v>
      </c>
      <c r="BM150" s="13" t="s">
        <v>665</v>
      </c>
    </row>
    <row r="151" spans="2:63" s="9" customFormat="1" ht="29.25" customHeight="1">
      <c r="B151" s="144"/>
      <c r="C151" s="145"/>
      <c r="D151" s="154" t="s">
        <v>107</v>
      </c>
      <c r="E151" s="154"/>
      <c r="F151" s="154"/>
      <c r="G151" s="154"/>
      <c r="H151" s="154"/>
      <c r="I151" s="154"/>
      <c r="J151" s="154"/>
      <c r="K151" s="154"/>
      <c r="L151" s="154"/>
      <c r="M151" s="154"/>
      <c r="N151" s="248">
        <f>BK151</f>
        <v>0</v>
      </c>
      <c r="O151" s="249"/>
      <c r="P151" s="249"/>
      <c r="Q151" s="249"/>
      <c r="R151" s="147"/>
      <c r="T151" s="148"/>
      <c r="U151" s="145"/>
      <c r="V151" s="145"/>
      <c r="W151" s="149">
        <f>SUM(W152:W161)</f>
        <v>0</v>
      </c>
      <c r="X151" s="145"/>
      <c r="Y151" s="149">
        <f>SUM(Y152:Y161)</f>
        <v>15.619933849999999</v>
      </c>
      <c r="Z151" s="145"/>
      <c r="AA151" s="150">
        <f>SUM(AA152:AA161)</f>
        <v>0</v>
      </c>
      <c r="AR151" s="151" t="s">
        <v>81</v>
      </c>
      <c r="AT151" s="152" t="s">
        <v>73</v>
      </c>
      <c r="AU151" s="152" t="s">
        <v>81</v>
      </c>
      <c r="AY151" s="151" t="s">
        <v>145</v>
      </c>
      <c r="BK151" s="153">
        <f>SUM(BK152:BK161)</f>
        <v>0</v>
      </c>
    </row>
    <row r="152" spans="2:65" s="1" customFormat="1" ht="31.5" customHeight="1">
      <c r="B152" s="125"/>
      <c r="C152" s="155" t="s">
        <v>238</v>
      </c>
      <c r="D152" s="155" t="s">
        <v>146</v>
      </c>
      <c r="E152" s="156" t="s">
        <v>666</v>
      </c>
      <c r="F152" s="234" t="s">
        <v>667</v>
      </c>
      <c r="G152" s="235"/>
      <c r="H152" s="235"/>
      <c r="I152" s="235"/>
      <c r="J152" s="157" t="s">
        <v>304</v>
      </c>
      <c r="K152" s="158">
        <v>43.5</v>
      </c>
      <c r="L152" s="236">
        <v>0</v>
      </c>
      <c r="M152" s="235"/>
      <c r="N152" s="237">
        <f aca="true" t="shared" si="25" ref="N152:N161">ROUND(L152*K152,3)</f>
        <v>0</v>
      </c>
      <c r="O152" s="235"/>
      <c r="P152" s="235"/>
      <c r="Q152" s="235"/>
      <c r="R152" s="127"/>
      <c r="T152" s="159" t="s">
        <v>18</v>
      </c>
      <c r="U152" s="39" t="s">
        <v>41</v>
      </c>
      <c r="V152" s="31"/>
      <c r="W152" s="160">
        <f aca="true" t="shared" si="26" ref="W152:W161">V152*K152</f>
        <v>0</v>
      </c>
      <c r="X152" s="160">
        <v>0.13568</v>
      </c>
      <c r="Y152" s="160">
        <f aca="true" t="shared" si="27" ref="Y152:Y161">X152*K152</f>
        <v>5.90208</v>
      </c>
      <c r="Z152" s="160">
        <v>0</v>
      </c>
      <c r="AA152" s="161">
        <f aca="true" t="shared" si="28" ref="AA152:AA161">Z152*K152</f>
        <v>0</v>
      </c>
      <c r="AR152" s="13" t="s">
        <v>150</v>
      </c>
      <c r="AT152" s="13" t="s">
        <v>146</v>
      </c>
      <c r="AU152" s="13" t="s">
        <v>124</v>
      </c>
      <c r="AY152" s="13" t="s">
        <v>145</v>
      </c>
      <c r="BE152" s="100">
        <f aca="true" t="shared" si="29" ref="BE152:BE161">IF(U152="základná",N152,0)</f>
        <v>0</v>
      </c>
      <c r="BF152" s="100">
        <f aca="true" t="shared" si="30" ref="BF152:BF161">IF(U152="znížená",N152,0)</f>
        <v>0</v>
      </c>
      <c r="BG152" s="100">
        <f aca="true" t="shared" si="31" ref="BG152:BG161">IF(U152="zákl. prenesená",N152,0)</f>
        <v>0</v>
      </c>
      <c r="BH152" s="100">
        <f aca="true" t="shared" si="32" ref="BH152:BH161">IF(U152="zníž. prenesená",N152,0)</f>
        <v>0</v>
      </c>
      <c r="BI152" s="100">
        <f aca="true" t="shared" si="33" ref="BI152:BI161">IF(U152="nulová",N152,0)</f>
        <v>0</v>
      </c>
      <c r="BJ152" s="13" t="s">
        <v>124</v>
      </c>
      <c r="BK152" s="162">
        <f aca="true" t="shared" si="34" ref="BK152:BK161">ROUND(L152*K152,3)</f>
        <v>0</v>
      </c>
      <c r="BL152" s="13" t="s">
        <v>150</v>
      </c>
      <c r="BM152" s="13" t="s">
        <v>668</v>
      </c>
    </row>
    <row r="153" spans="2:65" s="1" customFormat="1" ht="31.5" customHeight="1">
      <c r="B153" s="125"/>
      <c r="C153" s="163" t="s">
        <v>242</v>
      </c>
      <c r="D153" s="163" t="s">
        <v>233</v>
      </c>
      <c r="E153" s="164" t="s">
        <v>669</v>
      </c>
      <c r="F153" s="244" t="s">
        <v>670</v>
      </c>
      <c r="G153" s="245"/>
      <c r="H153" s="245"/>
      <c r="I153" s="245"/>
      <c r="J153" s="165" t="s">
        <v>193</v>
      </c>
      <c r="K153" s="166">
        <v>88.352</v>
      </c>
      <c r="L153" s="246">
        <v>0</v>
      </c>
      <c r="M153" s="245"/>
      <c r="N153" s="247">
        <f t="shared" si="25"/>
        <v>0</v>
      </c>
      <c r="O153" s="235"/>
      <c r="P153" s="235"/>
      <c r="Q153" s="235"/>
      <c r="R153" s="127"/>
      <c r="T153" s="159" t="s">
        <v>18</v>
      </c>
      <c r="U153" s="39" t="s">
        <v>41</v>
      </c>
      <c r="V153" s="31"/>
      <c r="W153" s="160">
        <f t="shared" si="26"/>
        <v>0</v>
      </c>
      <c r="X153" s="160">
        <v>0.00875</v>
      </c>
      <c r="Y153" s="160">
        <f t="shared" si="27"/>
        <v>0.7730800000000001</v>
      </c>
      <c r="Z153" s="160">
        <v>0</v>
      </c>
      <c r="AA153" s="161">
        <f t="shared" si="28"/>
        <v>0</v>
      </c>
      <c r="AR153" s="13" t="s">
        <v>174</v>
      </c>
      <c r="AT153" s="13" t="s">
        <v>233</v>
      </c>
      <c r="AU153" s="13" t="s">
        <v>124</v>
      </c>
      <c r="AY153" s="13" t="s">
        <v>145</v>
      </c>
      <c r="BE153" s="100">
        <f t="shared" si="29"/>
        <v>0</v>
      </c>
      <c r="BF153" s="100">
        <f t="shared" si="30"/>
        <v>0</v>
      </c>
      <c r="BG153" s="100">
        <f t="shared" si="31"/>
        <v>0</v>
      </c>
      <c r="BH153" s="100">
        <f t="shared" si="32"/>
        <v>0</v>
      </c>
      <c r="BI153" s="100">
        <f t="shared" si="33"/>
        <v>0</v>
      </c>
      <c r="BJ153" s="13" t="s">
        <v>124</v>
      </c>
      <c r="BK153" s="162">
        <f t="shared" si="34"/>
        <v>0</v>
      </c>
      <c r="BL153" s="13" t="s">
        <v>150</v>
      </c>
      <c r="BM153" s="13" t="s">
        <v>671</v>
      </c>
    </row>
    <row r="154" spans="2:65" s="1" customFormat="1" ht="31.5" customHeight="1">
      <c r="B154" s="125"/>
      <c r="C154" s="155" t="s">
        <v>246</v>
      </c>
      <c r="D154" s="155" t="s">
        <v>146</v>
      </c>
      <c r="E154" s="156" t="s">
        <v>672</v>
      </c>
      <c r="F154" s="234" t="s">
        <v>673</v>
      </c>
      <c r="G154" s="235"/>
      <c r="H154" s="235"/>
      <c r="I154" s="235"/>
      <c r="J154" s="157" t="s">
        <v>304</v>
      </c>
      <c r="K154" s="158">
        <v>30.359</v>
      </c>
      <c r="L154" s="236">
        <v>0</v>
      </c>
      <c r="M154" s="235"/>
      <c r="N154" s="237">
        <f t="shared" si="25"/>
        <v>0</v>
      </c>
      <c r="O154" s="235"/>
      <c r="P154" s="235"/>
      <c r="Q154" s="235"/>
      <c r="R154" s="127"/>
      <c r="T154" s="159" t="s">
        <v>18</v>
      </c>
      <c r="U154" s="39" t="s">
        <v>41</v>
      </c>
      <c r="V154" s="31"/>
      <c r="W154" s="160">
        <f t="shared" si="26"/>
        <v>0</v>
      </c>
      <c r="X154" s="160">
        <v>0.17015</v>
      </c>
      <c r="Y154" s="160">
        <f t="shared" si="27"/>
        <v>5.16558385</v>
      </c>
      <c r="Z154" s="160">
        <v>0</v>
      </c>
      <c r="AA154" s="161">
        <f t="shared" si="28"/>
        <v>0</v>
      </c>
      <c r="AR154" s="13" t="s">
        <v>150</v>
      </c>
      <c r="AT154" s="13" t="s">
        <v>146</v>
      </c>
      <c r="AU154" s="13" t="s">
        <v>124</v>
      </c>
      <c r="AY154" s="13" t="s">
        <v>145</v>
      </c>
      <c r="BE154" s="100">
        <f t="shared" si="29"/>
        <v>0</v>
      </c>
      <c r="BF154" s="100">
        <f t="shared" si="30"/>
        <v>0</v>
      </c>
      <c r="BG154" s="100">
        <f t="shared" si="31"/>
        <v>0</v>
      </c>
      <c r="BH154" s="100">
        <f t="shared" si="32"/>
        <v>0</v>
      </c>
      <c r="BI154" s="100">
        <f t="shared" si="33"/>
        <v>0</v>
      </c>
      <c r="BJ154" s="13" t="s">
        <v>124</v>
      </c>
      <c r="BK154" s="162">
        <f t="shared" si="34"/>
        <v>0</v>
      </c>
      <c r="BL154" s="13" t="s">
        <v>150</v>
      </c>
      <c r="BM154" s="13" t="s">
        <v>674</v>
      </c>
    </row>
    <row r="155" spans="2:65" s="1" customFormat="1" ht="22.5" customHeight="1">
      <c r="B155" s="125"/>
      <c r="C155" s="163" t="s">
        <v>250</v>
      </c>
      <c r="D155" s="163" t="s">
        <v>233</v>
      </c>
      <c r="E155" s="164" t="s">
        <v>675</v>
      </c>
      <c r="F155" s="244" t="s">
        <v>676</v>
      </c>
      <c r="G155" s="245"/>
      <c r="H155" s="245"/>
      <c r="I155" s="245"/>
      <c r="J155" s="165" t="s">
        <v>193</v>
      </c>
      <c r="K155" s="166">
        <v>32.16</v>
      </c>
      <c r="L155" s="246">
        <v>0</v>
      </c>
      <c r="M155" s="245"/>
      <c r="N155" s="247">
        <f t="shared" si="25"/>
        <v>0</v>
      </c>
      <c r="O155" s="235"/>
      <c r="P155" s="235"/>
      <c r="Q155" s="235"/>
      <c r="R155" s="127"/>
      <c r="T155" s="159" t="s">
        <v>18</v>
      </c>
      <c r="U155" s="39" t="s">
        <v>41</v>
      </c>
      <c r="V155" s="31"/>
      <c r="W155" s="160">
        <f t="shared" si="26"/>
        <v>0</v>
      </c>
      <c r="X155" s="160">
        <v>0.085</v>
      </c>
      <c r="Y155" s="160">
        <f t="shared" si="27"/>
        <v>2.7336</v>
      </c>
      <c r="Z155" s="160">
        <v>0</v>
      </c>
      <c r="AA155" s="161">
        <f t="shared" si="28"/>
        <v>0</v>
      </c>
      <c r="AR155" s="13" t="s">
        <v>174</v>
      </c>
      <c r="AT155" s="13" t="s">
        <v>233</v>
      </c>
      <c r="AU155" s="13" t="s">
        <v>124</v>
      </c>
      <c r="AY155" s="13" t="s">
        <v>145</v>
      </c>
      <c r="BE155" s="100">
        <f t="shared" si="29"/>
        <v>0</v>
      </c>
      <c r="BF155" s="100">
        <f t="shared" si="30"/>
        <v>0</v>
      </c>
      <c r="BG155" s="100">
        <f t="shared" si="31"/>
        <v>0</v>
      </c>
      <c r="BH155" s="100">
        <f t="shared" si="32"/>
        <v>0</v>
      </c>
      <c r="BI155" s="100">
        <f t="shared" si="33"/>
        <v>0</v>
      </c>
      <c r="BJ155" s="13" t="s">
        <v>124</v>
      </c>
      <c r="BK155" s="162">
        <f t="shared" si="34"/>
        <v>0</v>
      </c>
      <c r="BL155" s="13" t="s">
        <v>150</v>
      </c>
      <c r="BM155" s="13" t="s">
        <v>677</v>
      </c>
    </row>
    <row r="156" spans="2:65" s="1" customFormat="1" ht="22.5" customHeight="1">
      <c r="B156" s="125"/>
      <c r="C156" s="155" t="s">
        <v>254</v>
      </c>
      <c r="D156" s="155" t="s">
        <v>146</v>
      </c>
      <c r="E156" s="156" t="s">
        <v>678</v>
      </c>
      <c r="F156" s="234" t="s">
        <v>679</v>
      </c>
      <c r="G156" s="235"/>
      <c r="H156" s="235"/>
      <c r="I156" s="235"/>
      <c r="J156" s="157" t="s">
        <v>193</v>
      </c>
      <c r="K156" s="158">
        <v>3</v>
      </c>
      <c r="L156" s="236">
        <v>0</v>
      </c>
      <c r="M156" s="235"/>
      <c r="N156" s="237">
        <f t="shared" si="25"/>
        <v>0</v>
      </c>
      <c r="O156" s="235"/>
      <c r="P156" s="235"/>
      <c r="Q156" s="235"/>
      <c r="R156" s="127"/>
      <c r="T156" s="159" t="s">
        <v>18</v>
      </c>
      <c r="U156" s="39" t="s">
        <v>41</v>
      </c>
      <c r="V156" s="31"/>
      <c r="W156" s="160">
        <f t="shared" si="26"/>
        <v>0</v>
      </c>
      <c r="X156" s="160">
        <v>0.06829</v>
      </c>
      <c r="Y156" s="160">
        <f t="shared" si="27"/>
        <v>0.20487</v>
      </c>
      <c r="Z156" s="160">
        <v>0</v>
      </c>
      <c r="AA156" s="161">
        <f t="shared" si="28"/>
        <v>0</v>
      </c>
      <c r="AR156" s="13" t="s">
        <v>150</v>
      </c>
      <c r="AT156" s="13" t="s">
        <v>146</v>
      </c>
      <c r="AU156" s="13" t="s">
        <v>124</v>
      </c>
      <c r="AY156" s="13" t="s">
        <v>145</v>
      </c>
      <c r="BE156" s="100">
        <f t="shared" si="29"/>
        <v>0</v>
      </c>
      <c r="BF156" s="100">
        <f t="shared" si="30"/>
        <v>0</v>
      </c>
      <c r="BG156" s="100">
        <f t="shared" si="31"/>
        <v>0</v>
      </c>
      <c r="BH156" s="100">
        <f t="shared" si="32"/>
        <v>0</v>
      </c>
      <c r="BI156" s="100">
        <f t="shared" si="33"/>
        <v>0</v>
      </c>
      <c r="BJ156" s="13" t="s">
        <v>124</v>
      </c>
      <c r="BK156" s="162">
        <f t="shared" si="34"/>
        <v>0</v>
      </c>
      <c r="BL156" s="13" t="s">
        <v>150</v>
      </c>
      <c r="BM156" s="13" t="s">
        <v>680</v>
      </c>
    </row>
    <row r="157" spans="2:65" s="1" customFormat="1" ht="31.5" customHeight="1">
      <c r="B157" s="125"/>
      <c r="C157" s="163" t="s">
        <v>258</v>
      </c>
      <c r="D157" s="163" t="s">
        <v>233</v>
      </c>
      <c r="E157" s="164" t="s">
        <v>681</v>
      </c>
      <c r="F157" s="244" t="s">
        <v>682</v>
      </c>
      <c r="G157" s="245"/>
      <c r="H157" s="245"/>
      <c r="I157" s="245"/>
      <c r="J157" s="165" t="s">
        <v>193</v>
      </c>
      <c r="K157" s="166">
        <v>3</v>
      </c>
      <c r="L157" s="246">
        <v>0</v>
      </c>
      <c r="M157" s="245"/>
      <c r="N157" s="247">
        <f t="shared" si="25"/>
        <v>0</v>
      </c>
      <c r="O157" s="235"/>
      <c r="P157" s="235"/>
      <c r="Q157" s="235"/>
      <c r="R157" s="127"/>
      <c r="T157" s="159" t="s">
        <v>18</v>
      </c>
      <c r="U157" s="39" t="s">
        <v>41</v>
      </c>
      <c r="V157" s="31"/>
      <c r="W157" s="160">
        <f t="shared" si="26"/>
        <v>0</v>
      </c>
      <c r="X157" s="160">
        <v>0.039</v>
      </c>
      <c r="Y157" s="160">
        <f t="shared" si="27"/>
        <v>0.11699999999999999</v>
      </c>
      <c r="Z157" s="160">
        <v>0</v>
      </c>
      <c r="AA157" s="161">
        <f t="shared" si="28"/>
        <v>0</v>
      </c>
      <c r="AR157" s="13" t="s">
        <v>174</v>
      </c>
      <c r="AT157" s="13" t="s">
        <v>233</v>
      </c>
      <c r="AU157" s="13" t="s">
        <v>124</v>
      </c>
      <c r="AY157" s="13" t="s">
        <v>145</v>
      </c>
      <c r="BE157" s="100">
        <f t="shared" si="29"/>
        <v>0</v>
      </c>
      <c r="BF157" s="100">
        <f t="shared" si="30"/>
        <v>0</v>
      </c>
      <c r="BG157" s="100">
        <f t="shared" si="31"/>
        <v>0</v>
      </c>
      <c r="BH157" s="100">
        <f t="shared" si="32"/>
        <v>0</v>
      </c>
      <c r="BI157" s="100">
        <f t="shared" si="33"/>
        <v>0</v>
      </c>
      <c r="BJ157" s="13" t="s">
        <v>124</v>
      </c>
      <c r="BK157" s="162">
        <f t="shared" si="34"/>
        <v>0</v>
      </c>
      <c r="BL157" s="13" t="s">
        <v>150</v>
      </c>
      <c r="BM157" s="13" t="s">
        <v>683</v>
      </c>
    </row>
    <row r="158" spans="2:65" s="1" customFormat="1" ht="31.5" customHeight="1">
      <c r="B158" s="125"/>
      <c r="C158" s="155" t="s">
        <v>262</v>
      </c>
      <c r="D158" s="155" t="s">
        <v>146</v>
      </c>
      <c r="E158" s="156" t="s">
        <v>684</v>
      </c>
      <c r="F158" s="234" t="s">
        <v>685</v>
      </c>
      <c r="G158" s="235"/>
      <c r="H158" s="235"/>
      <c r="I158" s="235"/>
      <c r="J158" s="157" t="s">
        <v>193</v>
      </c>
      <c r="K158" s="158">
        <v>8</v>
      </c>
      <c r="L158" s="236">
        <v>0</v>
      </c>
      <c r="M158" s="235"/>
      <c r="N158" s="237">
        <f t="shared" si="25"/>
        <v>0</v>
      </c>
      <c r="O158" s="235"/>
      <c r="P158" s="235"/>
      <c r="Q158" s="235"/>
      <c r="R158" s="127"/>
      <c r="T158" s="159" t="s">
        <v>18</v>
      </c>
      <c r="U158" s="39" t="s">
        <v>41</v>
      </c>
      <c r="V158" s="31"/>
      <c r="W158" s="160">
        <f t="shared" si="26"/>
        <v>0</v>
      </c>
      <c r="X158" s="160">
        <v>0.06829</v>
      </c>
      <c r="Y158" s="160">
        <f t="shared" si="27"/>
        <v>0.54632</v>
      </c>
      <c r="Z158" s="160">
        <v>0</v>
      </c>
      <c r="AA158" s="161">
        <f t="shared" si="28"/>
        <v>0</v>
      </c>
      <c r="AR158" s="13" t="s">
        <v>150</v>
      </c>
      <c r="AT158" s="13" t="s">
        <v>146</v>
      </c>
      <c r="AU158" s="13" t="s">
        <v>124</v>
      </c>
      <c r="AY158" s="13" t="s">
        <v>145</v>
      </c>
      <c r="BE158" s="100">
        <f t="shared" si="29"/>
        <v>0</v>
      </c>
      <c r="BF158" s="100">
        <f t="shared" si="30"/>
        <v>0</v>
      </c>
      <c r="BG158" s="100">
        <f t="shared" si="31"/>
        <v>0</v>
      </c>
      <c r="BH158" s="100">
        <f t="shared" si="32"/>
        <v>0</v>
      </c>
      <c r="BI158" s="100">
        <f t="shared" si="33"/>
        <v>0</v>
      </c>
      <c r="BJ158" s="13" t="s">
        <v>124</v>
      </c>
      <c r="BK158" s="162">
        <f t="shared" si="34"/>
        <v>0</v>
      </c>
      <c r="BL158" s="13" t="s">
        <v>150</v>
      </c>
      <c r="BM158" s="13" t="s">
        <v>686</v>
      </c>
    </row>
    <row r="159" spans="2:65" s="1" customFormat="1" ht="44.25" customHeight="1">
      <c r="B159" s="125"/>
      <c r="C159" s="163" t="s">
        <v>266</v>
      </c>
      <c r="D159" s="163" t="s">
        <v>233</v>
      </c>
      <c r="E159" s="164" t="s">
        <v>687</v>
      </c>
      <c r="F159" s="244" t="s">
        <v>688</v>
      </c>
      <c r="G159" s="245"/>
      <c r="H159" s="245"/>
      <c r="I159" s="245"/>
      <c r="J159" s="165" t="s">
        <v>193</v>
      </c>
      <c r="K159" s="166">
        <v>8</v>
      </c>
      <c r="L159" s="246">
        <v>0</v>
      </c>
      <c r="M159" s="245"/>
      <c r="N159" s="247">
        <f t="shared" si="25"/>
        <v>0</v>
      </c>
      <c r="O159" s="235"/>
      <c r="P159" s="235"/>
      <c r="Q159" s="235"/>
      <c r="R159" s="127"/>
      <c r="T159" s="159" t="s">
        <v>18</v>
      </c>
      <c r="U159" s="39" t="s">
        <v>41</v>
      </c>
      <c r="V159" s="31"/>
      <c r="W159" s="160">
        <f t="shared" si="26"/>
        <v>0</v>
      </c>
      <c r="X159" s="160">
        <v>0.022</v>
      </c>
      <c r="Y159" s="160">
        <f t="shared" si="27"/>
        <v>0.176</v>
      </c>
      <c r="Z159" s="160">
        <v>0</v>
      </c>
      <c r="AA159" s="161">
        <f t="shared" si="28"/>
        <v>0</v>
      </c>
      <c r="AR159" s="13" t="s">
        <v>174</v>
      </c>
      <c r="AT159" s="13" t="s">
        <v>233</v>
      </c>
      <c r="AU159" s="13" t="s">
        <v>124</v>
      </c>
      <c r="AY159" s="13" t="s">
        <v>145</v>
      </c>
      <c r="BE159" s="100">
        <f t="shared" si="29"/>
        <v>0</v>
      </c>
      <c r="BF159" s="100">
        <f t="shared" si="30"/>
        <v>0</v>
      </c>
      <c r="BG159" s="100">
        <f t="shared" si="31"/>
        <v>0</v>
      </c>
      <c r="BH159" s="100">
        <f t="shared" si="32"/>
        <v>0</v>
      </c>
      <c r="BI159" s="100">
        <f t="shared" si="33"/>
        <v>0</v>
      </c>
      <c r="BJ159" s="13" t="s">
        <v>124</v>
      </c>
      <c r="BK159" s="162">
        <f t="shared" si="34"/>
        <v>0</v>
      </c>
      <c r="BL159" s="13" t="s">
        <v>150</v>
      </c>
      <c r="BM159" s="13" t="s">
        <v>689</v>
      </c>
    </row>
    <row r="160" spans="2:65" s="1" customFormat="1" ht="44.25" customHeight="1">
      <c r="B160" s="125"/>
      <c r="C160" s="155" t="s">
        <v>236</v>
      </c>
      <c r="D160" s="155" t="s">
        <v>146</v>
      </c>
      <c r="E160" s="156" t="s">
        <v>690</v>
      </c>
      <c r="F160" s="234" t="s">
        <v>691</v>
      </c>
      <c r="G160" s="235"/>
      <c r="H160" s="235"/>
      <c r="I160" s="235"/>
      <c r="J160" s="157" t="s">
        <v>193</v>
      </c>
      <c r="K160" s="158">
        <v>1</v>
      </c>
      <c r="L160" s="236">
        <v>0</v>
      </c>
      <c r="M160" s="235"/>
      <c r="N160" s="237">
        <f t="shared" si="25"/>
        <v>0</v>
      </c>
      <c r="O160" s="235"/>
      <c r="P160" s="235"/>
      <c r="Q160" s="235"/>
      <c r="R160" s="127"/>
      <c r="T160" s="159" t="s">
        <v>18</v>
      </c>
      <c r="U160" s="39" t="s">
        <v>41</v>
      </c>
      <c r="V160" s="31"/>
      <c r="W160" s="160">
        <f t="shared" si="26"/>
        <v>0</v>
      </c>
      <c r="X160" s="160">
        <v>0.0014</v>
      </c>
      <c r="Y160" s="160">
        <f t="shared" si="27"/>
        <v>0.0014</v>
      </c>
      <c r="Z160" s="160">
        <v>0</v>
      </c>
      <c r="AA160" s="161">
        <f t="shared" si="28"/>
        <v>0</v>
      </c>
      <c r="AR160" s="13" t="s">
        <v>150</v>
      </c>
      <c r="AT160" s="13" t="s">
        <v>146</v>
      </c>
      <c r="AU160" s="13" t="s">
        <v>124</v>
      </c>
      <c r="AY160" s="13" t="s">
        <v>145</v>
      </c>
      <c r="BE160" s="100">
        <f t="shared" si="29"/>
        <v>0</v>
      </c>
      <c r="BF160" s="100">
        <f t="shared" si="30"/>
        <v>0</v>
      </c>
      <c r="BG160" s="100">
        <f t="shared" si="31"/>
        <v>0</v>
      </c>
      <c r="BH160" s="100">
        <f t="shared" si="32"/>
        <v>0</v>
      </c>
      <c r="BI160" s="100">
        <f t="shared" si="33"/>
        <v>0</v>
      </c>
      <c r="BJ160" s="13" t="s">
        <v>124</v>
      </c>
      <c r="BK160" s="162">
        <f t="shared" si="34"/>
        <v>0</v>
      </c>
      <c r="BL160" s="13" t="s">
        <v>150</v>
      </c>
      <c r="BM160" s="13" t="s">
        <v>692</v>
      </c>
    </row>
    <row r="161" spans="2:65" s="1" customFormat="1" ht="31.5" customHeight="1">
      <c r="B161" s="125"/>
      <c r="C161" s="163" t="s">
        <v>273</v>
      </c>
      <c r="D161" s="163" t="s">
        <v>233</v>
      </c>
      <c r="E161" s="164" t="s">
        <v>693</v>
      </c>
      <c r="F161" s="244" t="s">
        <v>694</v>
      </c>
      <c r="G161" s="245"/>
      <c r="H161" s="245"/>
      <c r="I161" s="245"/>
      <c r="J161" s="165" t="s">
        <v>193</v>
      </c>
      <c r="K161" s="166">
        <v>1</v>
      </c>
      <c r="L161" s="246">
        <v>0</v>
      </c>
      <c r="M161" s="245"/>
      <c r="N161" s="247">
        <f t="shared" si="25"/>
        <v>0</v>
      </c>
      <c r="O161" s="235"/>
      <c r="P161" s="235"/>
      <c r="Q161" s="235"/>
      <c r="R161" s="127"/>
      <c r="T161" s="159" t="s">
        <v>18</v>
      </c>
      <c r="U161" s="39" t="s">
        <v>41</v>
      </c>
      <c r="V161" s="31"/>
      <c r="W161" s="160">
        <f t="shared" si="26"/>
        <v>0</v>
      </c>
      <c r="X161" s="160">
        <v>0</v>
      </c>
      <c r="Y161" s="160">
        <f t="shared" si="27"/>
        <v>0</v>
      </c>
      <c r="Z161" s="160">
        <v>0</v>
      </c>
      <c r="AA161" s="161">
        <f t="shared" si="28"/>
        <v>0</v>
      </c>
      <c r="AR161" s="13" t="s">
        <v>174</v>
      </c>
      <c r="AT161" s="13" t="s">
        <v>233</v>
      </c>
      <c r="AU161" s="13" t="s">
        <v>124</v>
      </c>
      <c r="AY161" s="13" t="s">
        <v>145</v>
      </c>
      <c r="BE161" s="100">
        <f t="shared" si="29"/>
        <v>0</v>
      </c>
      <c r="BF161" s="100">
        <f t="shared" si="30"/>
        <v>0</v>
      </c>
      <c r="BG161" s="100">
        <f t="shared" si="31"/>
        <v>0</v>
      </c>
      <c r="BH161" s="100">
        <f t="shared" si="32"/>
        <v>0</v>
      </c>
      <c r="BI161" s="100">
        <f t="shared" si="33"/>
        <v>0</v>
      </c>
      <c r="BJ161" s="13" t="s">
        <v>124</v>
      </c>
      <c r="BK161" s="162">
        <f t="shared" si="34"/>
        <v>0</v>
      </c>
      <c r="BL161" s="13" t="s">
        <v>150</v>
      </c>
      <c r="BM161" s="13" t="s">
        <v>695</v>
      </c>
    </row>
    <row r="162" spans="2:63" s="9" customFormat="1" ht="29.25" customHeight="1">
      <c r="B162" s="144"/>
      <c r="C162" s="145"/>
      <c r="D162" s="154" t="s">
        <v>108</v>
      </c>
      <c r="E162" s="154"/>
      <c r="F162" s="154"/>
      <c r="G162" s="154"/>
      <c r="H162" s="154"/>
      <c r="I162" s="154"/>
      <c r="J162" s="154"/>
      <c r="K162" s="154"/>
      <c r="L162" s="154"/>
      <c r="M162" s="154"/>
      <c r="N162" s="248">
        <f>BK162</f>
        <v>0</v>
      </c>
      <c r="O162" s="249"/>
      <c r="P162" s="249"/>
      <c r="Q162" s="249"/>
      <c r="R162" s="147"/>
      <c r="T162" s="148"/>
      <c r="U162" s="145"/>
      <c r="V162" s="145"/>
      <c r="W162" s="149">
        <f>W163</f>
        <v>0</v>
      </c>
      <c r="X162" s="145"/>
      <c r="Y162" s="149">
        <f>Y163</f>
        <v>0</v>
      </c>
      <c r="Z162" s="145"/>
      <c r="AA162" s="150">
        <f>AA163</f>
        <v>0</v>
      </c>
      <c r="AR162" s="151" t="s">
        <v>81</v>
      </c>
      <c r="AT162" s="152" t="s">
        <v>73</v>
      </c>
      <c r="AU162" s="152" t="s">
        <v>81</v>
      </c>
      <c r="AY162" s="151" t="s">
        <v>145</v>
      </c>
      <c r="BK162" s="153">
        <f>BK163</f>
        <v>0</v>
      </c>
    </row>
    <row r="163" spans="2:65" s="1" customFormat="1" ht="31.5" customHeight="1">
      <c r="B163" s="125"/>
      <c r="C163" s="155" t="s">
        <v>277</v>
      </c>
      <c r="D163" s="155" t="s">
        <v>146</v>
      </c>
      <c r="E163" s="156" t="s">
        <v>220</v>
      </c>
      <c r="F163" s="234" t="s">
        <v>221</v>
      </c>
      <c r="G163" s="235"/>
      <c r="H163" s="235"/>
      <c r="I163" s="235"/>
      <c r="J163" s="157" t="s">
        <v>218</v>
      </c>
      <c r="K163" s="158">
        <v>761.601</v>
      </c>
      <c r="L163" s="236">
        <v>0</v>
      </c>
      <c r="M163" s="235"/>
      <c r="N163" s="237">
        <f>ROUND(L163*K163,3)</f>
        <v>0</v>
      </c>
      <c r="O163" s="235"/>
      <c r="P163" s="235"/>
      <c r="Q163" s="235"/>
      <c r="R163" s="127"/>
      <c r="T163" s="159" t="s">
        <v>18</v>
      </c>
      <c r="U163" s="39" t="s">
        <v>41</v>
      </c>
      <c r="V163" s="31"/>
      <c r="W163" s="160">
        <f>V163*K163</f>
        <v>0</v>
      </c>
      <c r="X163" s="160">
        <v>0</v>
      </c>
      <c r="Y163" s="160">
        <f>X163*K163</f>
        <v>0</v>
      </c>
      <c r="Z163" s="160">
        <v>0</v>
      </c>
      <c r="AA163" s="161">
        <f>Z163*K163</f>
        <v>0</v>
      </c>
      <c r="AR163" s="13" t="s">
        <v>150</v>
      </c>
      <c r="AT163" s="13" t="s">
        <v>146</v>
      </c>
      <c r="AU163" s="13" t="s">
        <v>124</v>
      </c>
      <c r="AY163" s="13" t="s">
        <v>145</v>
      </c>
      <c r="BE163" s="100">
        <f>IF(U163="základná",N163,0)</f>
        <v>0</v>
      </c>
      <c r="BF163" s="100">
        <f>IF(U163="znížená",N163,0)</f>
        <v>0</v>
      </c>
      <c r="BG163" s="100">
        <f>IF(U163="zákl. prenesená",N163,0)</f>
        <v>0</v>
      </c>
      <c r="BH163" s="100">
        <f>IF(U163="zníž. prenesená",N163,0)</f>
        <v>0</v>
      </c>
      <c r="BI163" s="100">
        <f>IF(U163="nulová",N163,0)</f>
        <v>0</v>
      </c>
      <c r="BJ163" s="13" t="s">
        <v>124</v>
      </c>
      <c r="BK163" s="162">
        <f>ROUND(L163*K163,3)</f>
        <v>0</v>
      </c>
      <c r="BL163" s="13" t="s">
        <v>150</v>
      </c>
      <c r="BM163" s="13" t="s">
        <v>696</v>
      </c>
    </row>
    <row r="164" spans="2:63" s="9" customFormat="1" ht="36.75" customHeight="1">
      <c r="B164" s="144"/>
      <c r="C164" s="145"/>
      <c r="D164" s="146" t="s">
        <v>118</v>
      </c>
      <c r="E164" s="146"/>
      <c r="F164" s="146"/>
      <c r="G164" s="146"/>
      <c r="H164" s="146"/>
      <c r="I164" s="146"/>
      <c r="J164" s="146"/>
      <c r="K164" s="146"/>
      <c r="L164" s="146"/>
      <c r="M164" s="146"/>
      <c r="N164" s="250">
        <f>BK164</f>
        <v>0</v>
      </c>
      <c r="O164" s="251"/>
      <c r="P164" s="251"/>
      <c r="Q164" s="251"/>
      <c r="R164" s="147"/>
      <c r="T164" s="148"/>
      <c r="U164" s="145"/>
      <c r="V164" s="145"/>
      <c r="W164" s="149">
        <f>W165</f>
        <v>0</v>
      </c>
      <c r="X164" s="145"/>
      <c r="Y164" s="149">
        <f>Y165</f>
        <v>0</v>
      </c>
      <c r="Z164" s="145"/>
      <c r="AA164" s="150">
        <f>AA165</f>
        <v>0</v>
      </c>
      <c r="AR164" s="151" t="s">
        <v>155</v>
      </c>
      <c r="AT164" s="152" t="s">
        <v>73</v>
      </c>
      <c r="AU164" s="152" t="s">
        <v>74</v>
      </c>
      <c r="AY164" s="151" t="s">
        <v>145</v>
      </c>
      <c r="BK164" s="153">
        <f>BK165</f>
        <v>0</v>
      </c>
    </row>
    <row r="165" spans="2:63" s="9" customFormat="1" ht="19.5" customHeight="1">
      <c r="B165" s="144"/>
      <c r="C165" s="145"/>
      <c r="D165" s="154" t="s">
        <v>119</v>
      </c>
      <c r="E165" s="154"/>
      <c r="F165" s="154"/>
      <c r="G165" s="154"/>
      <c r="H165" s="154"/>
      <c r="I165" s="154"/>
      <c r="J165" s="154"/>
      <c r="K165" s="154"/>
      <c r="L165" s="154"/>
      <c r="M165" s="154"/>
      <c r="N165" s="242">
        <f>BK165</f>
        <v>0</v>
      </c>
      <c r="O165" s="243"/>
      <c r="P165" s="243"/>
      <c r="Q165" s="243"/>
      <c r="R165" s="147"/>
      <c r="T165" s="148"/>
      <c r="U165" s="145"/>
      <c r="V165" s="145"/>
      <c r="W165" s="149">
        <f>W166</f>
        <v>0</v>
      </c>
      <c r="X165" s="145"/>
      <c r="Y165" s="149">
        <f>Y166</f>
        <v>0</v>
      </c>
      <c r="Z165" s="145"/>
      <c r="AA165" s="150">
        <f>AA166</f>
        <v>0</v>
      </c>
      <c r="AR165" s="151" t="s">
        <v>155</v>
      </c>
      <c r="AT165" s="152" t="s">
        <v>73</v>
      </c>
      <c r="AU165" s="152" t="s">
        <v>81</v>
      </c>
      <c r="AY165" s="151" t="s">
        <v>145</v>
      </c>
      <c r="BK165" s="153">
        <f>BK166</f>
        <v>0</v>
      </c>
    </row>
    <row r="166" spans="2:65" s="1" customFormat="1" ht="31.5" customHeight="1">
      <c r="B166" s="125"/>
      <c r="C166" s="155" t="s">
        <v>281</v>
      </c>
      <c r="D166" s="155" t="s">
        <v>146</v>
      </c>
      <c r="E166" s="156" t="s">
        <v>697</v>
      </c>
      <c r="F166" s="234" t="s">
        <v>698</v>
      </c>
      <c r="G166" s="235"/>
      <c r="H166" s="235"/>
      <c r="I166" s="235"/>
      <c r="J166" s="157" t="s">
        <v>193</v>
      </c>
      <c r="K166" s="158">
        <v>7</v>
      </c>
      <c r="L166" s="236">
        <v>0</v>
      </c>
      <c r="M166" s="235"/>
      <c r="N166" s="237">
        <f>ROUND(L166*K166,3)</f>
        <v>0</v>
      </c>
      <c r="O166" s="235"/>
      <c r="P166" s="235"/>
      <c r="Q166" s="235"/>
      <c r="R166" s="127"/>
      <c r="T166" s="159" t="s">
        <v>18</v>
      </c>
      <c r="U166" s="39" t="s">
        <v>41</v>
      </c>
      <c r="V166" s="31"/>
      <c r="W166" s="160">
        <f>V166*K166</f>
        <v>0</v>
      </c>
      <c r="X166" s="160">
        <v>0</v>
      </c>
      <c r="Y166" s="160">
        <f>X166*K166</f>
        <v>0</v>
      </c>
      <c r="Z166" s="160">
        <v>0</v>
      </c>
      <c r="AA166" s="161">
        <f>Z166*K166</f>
        <v>0</v>
      </c>
      <c r="AR166" s="13" t="s">
        <v>398</v>
      </c>
      <c r="AT166" s="13" t="s">
        <v>146</v>
      </c>
      <c r="AU166" s="13" t="s">
        <v>124</v>
      </c>
      <c r="AY166" s="13" t="s">
        <v>145</v>
      </c>
      <c r="BE166" s="100">
        <f>IF(U166="základná",N166,0)</f>
        <v>0</v>
      </c>
      <c r="BF166" s="100">
        <f>IF(U166="znížená",N166,0)</f>
        <v>0</v>
      </c>
      <c r="BG166" s="100">
        <f>IF(U166="zákl. prenesená",N166,0)</f>
        <v>0</v>
      </c>
      <c r="BH166" s="100">
        <f>IF(U166="zníž. prenesená",N166,0)</f>
        <v>0</v>
      </c>
      <c r="BI166" s="100">
        <f>IF(U166="nulová",N166,0)</f>
        <v>0</v>
      </c>
      <c r="BJ166" s="13" t="s">
        <v>124</v>
      </c>
      <c r="BK166" s="162">
        <f>ROUND(L166*K166,3)</f>
        <v>0</v>
      </c>
      <c r="BL166" s="13" t="s">
        <v>398</v>
      </c>
      <c r="BM166" s="13" t="s">
        <v>699</v>
      </c>
    </row>
    <row r="167" spans="2:63" s="1" customFormat="1" ht="49.5" customHeight="1">
      <c r="B167" s="30"/>
      <c r="C167" s="31"/>
      <c r="D167" s="146" t="s">
        <v>589</v>
      </c>
      <c r="E167" s="31"/>
      <c r="F167" s="31"/>
      <c r="G167" s="31"/>
      <c r="H167" s="31"/>
      <c r="I167" s="31"/>
      <c r="J167" s="31"/>
      <c r="K167" s="31"/>
      <c r="L167" s="31"/>
      <c r="M167" s="31"/>
      <c r="N167" s="250">
        <f>BK167</f>
        <v>0</v>
      </c>
      <c r="O167" s="251"/>
      <c r="P167" s="251"/>
      <c r="Q167" s="251"/>
      <c r="R167" s="32"/>
      <c r="T167" s="167"/>
      <c r="U167" s="51"/>
      <c r="V167" s="51"/>
      <c r="W167" s="51"/>
      <c r="X167" s="51"/>
      <c r="Y167" s="51"/>
      <c r="Z167" s="51"/>
      <c r="AA167" s="53"/>
      <c r="AT167" s="13" t="s">
        <v>73</v>
      </c>
      <c r="AU167" s="13" t="s">
        <v>74</v>
      </c>
      <c r="AY167" s="13" t="s">
        <v>590</v>
      </c>
      <c r="BK167" s="162">
        <v>0</v>
      </c>
    </row>
    <row r="168" spans="2:18" s="1" customFormat="1" ht="6.75" customHeight="1">
      <c r="B168" s="54"/>
      <c r="C168" s="55"/>
      <c r="D168" s="55"/>
      <c r="E168" s="55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6"/>
    </row>
  </sheetData>
  <sheetProtection password="CC35" sheet="1" objects="1" scenarios="1" formatColumns="0" formatRows="0" sort="0" autoFilter="0"/>
  <mergeCells count="185">
    <mergeCell ref="N164:Q164"/>
    <mergeCell ref="N165:Q165"/>
    <mergeCell ref="N167:Q167"/>
    <mergeCell ref="H1:K1"/>
    <mergeCell ref="S2:AC2"/>
    <mergeCell ref="F166:I166"/>
    <mergeCell ref="L166:M166"/>
    <mergeCell ref="N166:Q166"/>
    <mergeCell ref="N123:Q123"/>
    <mergeCell ref="N124:Q124"/>
    <mergeCell ref="N125:Q125"/>
    <mergeCell ref="N138:Q138"/>
    <mergeCell ref="N140:Q140"/>
    <mergeCell ref="N151:Q151"/>
    <mergeCell ref="N162:Q162"/>
    <mergeCell ref="F161:I161"/>
    <mergeCell ref="L161:M161"/>
    <mergeCell ref="N161:Q161"/>
    <mergeCell ref="F157:I157"/>
    <mergeCell ref="L157:M157"/>
    <mergeCell ref="F163:I163"/>
    <mergeCell ref="L163:M163"/>
    <mergeCell ref="N163:Q163"/>
    <mergeCell ref="F159:I159"/>
    <mergeCell ref="L159:M159"/>
    <mergeCell ref="N159:Q159"/>
    <mergeCell ref="F160:I160"/>
    <mergeCell ref="L160:M160"/>
    <mergeCell ref="N160:Q160"/>
    <mergeCell ref="N157:Q157"/>
    <mergeCell ref="F158:I158"/>
    <mergeCell ref="L158:M158"/>
    <mergeCell ref="N158:Q158"/>
    <mergeCell ref="F155:I155"/>
    <mergeCell ref="L155:M155"/>
    <mergeCell ref="N155:Q155"/>
    <mergeCell ref="F156:I156"/>
    <mergeCell ref="L156:M156"/>
    <mergeCell ref="N156:Q156"/>
    <mergeCell ref="F153:I153"/>
    <mergeCell ref="L153:M153"/>
    <mergeCell ref="N153:Q153"/>
    <mergeCell ref="F154:I154"/>
    <mergeCell ref="L154:M154"/>
    <mergeCell ref="N154:Q154"/>
    <mergeCell ref="F150:I150"/>
    <mergeCell ref="L150:M150"/>
    <mergeCell ref="N150:Q150"/>
    <mergeCell ref="F152:I152"/>
    <mergeCell ref="L152:M152"/>
    <mergeCell ref="N152:Q152"/>
    <mergeCell ref="F148:I148"/>
    <mergeCell ref="L148:M148"/>
    <mergeCell ref="N148:Q148"/>
    <mergeCell ref="F149:I149"/>
    <mergeCell ref="L149:M149"/>
    <mergeCell ref="N149:Q149"/>
    <mergeCell ref="F146:I146"/>
    <mergeCell ref="L146:M146"/>
    <mergeCell ref="N146:Q146"/>
    <mergeCell ref="F147:I147"/>
    <mergeCell ref="L147:M147"/>
    <mergeCell ref="N147:Q147"/>
    <mergeCell ref="F144:I144"/>
    <mergeCell ref="L144:M144"/>
    <mergeCell ref="N144:Q144"/>
    <mergeCell ref="F145:I145"/>
    <mergeCell ref="L145:M145"/>
    <mergeCell ref="N145:Q145"/>
    <mergeCell ref="F142:I142"/>
    <mergeCell ref="L142:M142"/>
    <mergeCell ref="N142:Q142"/>
    <mergeCell ref="F143:I143"/>
    <mergeCell ref="L143:M143"/>
    <mergeCell ref="N143:Q143"/>
    <mergeCell ref="F139:I139"/>
    <mergeCell ref="L139:M139"/>
    <mergeCell ref="N139:Q139"/>
    <mergeCell ref="F141:I141"/>
    <mergeCell ref="L141:M141"/>
    <mergeCell ref="N141:Q141"/>
    <mergeCell ref="F136:I136"/>
    <mergeCell ref="L136:M136"/>
    <mergeCell ref="N136:Q136"/>
    <mergeCell ref="F137:I137"/>
    <mergeCell ref="L137:M137"/>
    <mergeCell ref="N137:Q137"/>
    <mergeCell ref="F134:I134"/>
    <mergeCell ref="L134:M134"/>
    <mergeCell ref="N134:Q134"/>
    <mergeCell ref="F135:I135"/>
    <mergeCell ref="L135:M135"/>
    <mergeCell ref="N135:Q135"/>
    <mergeCell ref="F132:I132"/>
    <mergeCell ref="L132:M132"/>
    <mergeCell ref="N132:Q132"/>
    <mergeCell ref="F133:I133"/>
    <mergeCell ref="L133:M133"/>
    <mergeCell ref="N133:Q133"/>
    <mergeCell ref="F130:I130"/>
    <mergeCell ref="L130:M130"/>
    <mergeCell ref="N130:Q130"/>
    <mergeCell ref="F131:I131"/>
    <mergeCell ref="L131:M131"/>
    <mergeCell ref="N131:Q131"/>
    <mergeCell ref="F128:I128"/>
    <mergeCell ref="L128:M128"/>
    <mergeCell ref="N128:Q128"/>
    <mergeCell ref="F129:I129"/>
    <mergeCell ref="L129:M129"/>
    <mergeCell ref="N129:Q129"/>
    <mergeCell ref="F126:I126"/>
    <mergeCell ref="L126:M126"/>
    <mergeCell ref="N126:Q126"/>
    <mergeCell ref="F127:I127"/>
    <mergeCell ref="L127:M127"/>
    <mergeCell ref="N127:Q127"/>
    <mergeCell ref="F115:P115"/>
    <mergeCell ref="M117:P117"/>
    <mergeCell ref="M119:Q119"/>
    <mergeCell ref="M120:Q120"/>
    <mergeCell ref="F122:I122"/>
    <mergeCell ref="L122:M122"/>
    <mergeCell ref="N122:Q122"/>
    <mergeCell ref="D103:H103"/>
    <mergeCell ref="N103:Q103"/>
    <mergeCell ref="N104:Q104"/>
    <mergeCell ref="L106:Q106"/>
    <mergeCell ref="C112:Q112"/>
    <mergeCell ref="F114:P114"/>
    <mergeCell ref="D100:H100"/>
    <mergeCell ref="N100:Q100"/>
    <mergeCell ref="D101:H101"/>
    <mergeCell ref="N101:Q101"/>
    <mergeCell ref="D102:H102"/>
    <mergeCell ref="N102:Q102"/>
    <mergeCell ref="N94:Q94"/>
    <mergeCell ref="N95:Q95"/>
    <mergeCell ref="N96:Q96"/>
    <mergeCell ref="N98:Q98"/>
    <mergeCell ref="D99:H99"/>
    <mergeCell ref="N99:Q99"/>
    <mergeCell ref="N88:Q88"/>
    <mergeCell ref="N89:Q89"/>
    <mergeCell ref="N90:Q90"/>
    <mergeCell ref="N91:Q91"/>
    <mergeCell ref="N92:Q92"/>
    <mergeCell ref="N93:Q93"/>
    <mergeCell ref="F78:P78"/>
    <mergeCell ref="F79:P79"/>
    <mergeCell ref="M81:P81"/>
    <mergeCell ref="M83:Q83"/>
    <mergeCell ref="M84:Q84"/>
    <mergeCell ref="C86:G86"/>
    <mergeCell ref="N86:Q86"/>
    <mergeCell ref="H35:J35"/>
    <mergeCell ref="M35:P35"/>
    <mergeCell ref="H36:J36"/>
    <mergeCell ref="M36:P36"/>
    <mergeCell ref="L38:P38"/>
    <mergeCell ref="C76:Q76"/>
    <mergeCell ref="H32:J32"/>
    <mergeCell ref="M32:P32"/>
    <mergeCell ref="H33:J33"/>
    <mergeCell ref="M33:P33"/>
    <mergeCell ref="H34:J34"/>
    <mergeCell ref="M34:P34"/>
    <mergeCell ref="O20:P20"/>
    <mergeCell ref="O21:P21"/>
    <mergeCell ref="E24:L24"/>
    <mergeCell ref="M27:P27"/>
    <mergeCell ref="M28:P28"/>
    <mergeCell ref="M30:P30"/>
    <mergeCell ref="O12:P12"/>
    <mergeCell ref="O14:P14"/>
    <mergeCell ref="E15:L15"/>
    <mergeCell ref="O15:P15"/>
    <mergeCell ref="O17:P17"/>
    <mergeCell ref="O18:P18"/>
    <mergeCell ref="C2:Q2"/>
    <mergeCell ref="C4:Q4"/>
    <mergeCell ref="F6:P6"/>
    <mergeCell ref="F7:P7"/>
    <mergeCell ref="O9:P9"/>
    <mergeCell ref="O11:P11"/>
  </mergeCells>
  <hyperlinks>
    <hyperlink ref="F1:G1" location="C2" tooltip="Krycí list rozpočtu" display="1) Krycí list rozpočtu"/>
    <hyperlink ref="H1:K1" location="C86" tooltip="Rekapitulácia rozpočtu" display="2) Rekapitulácia rozpočtu"/>
    <hyperlink ref="L1" location="C122" tooltip="Rozpočet" display="3) Rozpočet"/>
    <hyperlink ref="S1:T1" location="'Rekapitulácia stavby'!C2" tooltip="Rekapitulácia stavby" display="Rekapitulácia stavby"/>
  </hyperlinks>
  <printOptions/>
  <pageMargins left="0.5833333134651184" right="0.5833333134651184" top="0.5" bottom="0.46666666865348816" header="0" footer="0"/>
  <pageSetup blackAndWhite="1" errors="blank" fitToHeight="100" fitToWidth="1" horizontalDpi="600" verticalDpi="600" orientation="portrait" paperSize="9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LAPTOP-AO12BI28\arch. Jozef SOBČÁK</dc:creator>
  <cp:keywords/>
  <dc:description/>
  <cp:lastModifiedBy>PC201408-2</cp:lastModifiedBy>
  <dcterms:created xsi:type="dcterms:W3CDTF">2017-09-26T11:57:21Z</dcterms:created>
  <dcterms:modified xsi:type="dcterms:W3CDTF">2017-10-13T08:03:10Z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